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cina6\Desktop\OBČINA TREBNJE - IRENA\INVESTICIJE\Policijska postaja Trebnje\RAZPISNA DOKUMENTACIJA\"/>
    </mc:Choice>
  </mc:AlternateContent>
  <bookViews>
    <workbookView xWindow="0" yWindow="0" windowWidth="30720" windowHeight="13800" tabRatio="500" activeTab="4"/>
  </bookViews>
  <sheets>
    <sheet name="Rekapitulacija" sheetId="1" r:id="rId1"/>
    <sheet name="Opombe" sheetId="2" r:id="rId2"/>
    <sheet name="I_Pripravljalna" sheetId="3" r:id="rId3"/>
    <sheet name="II_Zidarska" sheetId="4" r:id="rId4"/>
    <sheet name="III_Montažne stene in stropovi" sheetId="5" r:id="rId5"/>
    <sheet name="IV_Keramičarska slikopleskarsk" sheetId="6" r:id="rId6"/>
    <sheet name="V_Mizarska" sheetId="7" r:id="rId7"/>
    <sheet name="VI_razno" sheetId="8" r:id="rId8"/>
  </sheets>
  <definedNames>
    <definedName name="__xlnm.Print_Titles" localSheetId="2">I_Pripravljalna!$5:$5</definedName>
    <definedName name="__xlnm.Print_Titles_0" localSheetId="2">I_Pripravljalna!$5:$5</definedName>
    <definedName name="__xlnm.Print_Titles_0_0" localSheetId="2">I_Pripravljalna!$5:$5</definedName>
    <definedName name="__xlnm.Print_Titles_0_0_0" localSheetId="2">I_Pripravljalna!$5:$5</definedName>
    <definedName name="__xlnm.Print_Titles_0_0_0_0" localSheetId="2">I_Pripravljalna!$5:$5</definedName>
    <definedName name="__xlnm.Print_Titles_0_0_0_0_0" localSheetId="2">I_Pripravljalna!$5:$5</definedName>
    <definedName name="__xlnm.Print_Titles_0_0_0_0_0_0" localSheetId="2">I_Pripravljalna!$5:$5</definedName>
    <definedName name="__xlnm.Print_Titles_0_0_0_0_0_0_0" localSheetId="2">I_Pripravljalna!$5:$5</definedName>
    <definedName name="__xlnm.Print_Titles_0_0_0_0_0_0_0_0" localSheetId="2">I_Pripravljalna!$5:$5</definedName>
    <definedName name="__xlnm.Print_Titles_0_0_0_0_0_0_0_0_0" localSheetId="2">I_Pripravljalna!$5:$5</definedName>
    <definedName name="__xlnm.Print_Titles_0_0_0_0_0_0_0_0_0_0" localSheetId="2">I_Pripravljalna!$5:$5</definedName>
    <definedName name="Excel_BuiltIn_Print_Area_1">Rekapitulacija!$1:$65521</definedName>
    <definedName name="Excel_BuiltIn_Print_Area_1_1">Rekapitulacija!$1:$65510</definedName>
    <definedName name="Excel_BuiltIn_Print_Area_1_1_1">"$#REF!.$A$1:$IV$65510"</definedName>
    <definedName name="Excel_BuiltIn_Print_Area_10_1">NA()</definedName>
    <definedName name="Excel_BuiltIn_Print_Area_11_1_1">NA()</definedName>
    <definedName name="Excel_BuiltIn_Print_Area_11_1_1_1">"$#REF!.$A$1:$IV$65526"</definedName>
    <definedName name="Excel_BuiltIn_Print_Area_11_1_1_1_1">"$#REF!.$A$1:$IV$65417"</definedName>
    <definedName name="Excel_BuiltIn_Print_Area_11_1_1_1_1_1">"$#REF!.$A$1:$IV$65486"</definedName>
    <definedName name="Excel_BuiltIn_Print_Area_13">"$#REF!.$A$1:$AMJ$65107"</definedName>
    <definedName name="Excel_BuiltIn_Print_Area_14_1_1">"$#REF!.$A$1:$IV$65536"</definedName>
    <definedName name="Excel_BuiltIn_Print_Area_14_1_1_1">"$#REF!.$A$1:$IV$64784"</definedName>
    <definedName name="Excel_BuiltIn_Print_Area_14_1_1_1_1">"$#REF!.$A$1:$IV$64784"</definedName>
    <definedName name="Excel_BuiltIn_Print_Area_15">"$#REF!.$A$1:$AMJ$65240"</definedName>
    <definedName name="Excel_BuiltIn_Print_Area_15_1">"$#REF!.$A$1:$IV$65471"</definedName>
    <definedName name="Excel_BuiltIn_Print_Area_15_1_1">"$#REF!.$A$1:$IV$65536"</definedName>
    <definedName name="Excel_BuiltIn_Print_Area_16">V_Mizarska!$1:$65523</definedName>
    <definedName name="Excel_BuiltIn_Print_Area_16_1">"$#REF!.$A$1:$IV$65476"</definedName>
    <definedName name="Excel_BuiltIn_Print_Area_16_1_1">"$#REF!.$A$1:$IV$65536"</definedName>
    <definedName name="Excel_BuiltIn_Print_Area_16_1_1_1">"$#REF!.$A$1:$IV$64784"</definedName>
    <definedName name="Excel_BuiltIn_Print_Area_16_1_1_1_1">"$#REF!.$A$1:$IV$64784"</definedName>
    <definedName name="Excel_BuiltIn_Print_Area_17">VI_razno!$1:$65502</definedName>
    <definedName name="Excel_BuiltIn_Print_Area_17_1">"$#REF!.$A$1:$IV$65399"</definedName>
    <definedName name="Excel_BuiltIn_Print_Area_18">"$#REF!.$A$1:$IV$65532"</definedName>
    <definedName name="Excel_BuiltIn_Print_Area_18_1">"$#REF!.$A$1:$IV$65532"</definedName>
    <definedName name="Excel_BuiltIn_Print_Area_2">Opombe!$1:$65522</definedName>
    <definedName name="Excel_BuiltIn_Print_Area_2_1">Opombe!$1:$65507</definedName>
    <definedName name="Excel_BuiltIn_Print_Area_3">I_Pripravljalna!$1:$65464</definedName>
    <definedName name="Excel_BuiltIn_Print_Area_3_1">I_Pripravljalna!$1:$65407</definedName>
    <definedName name="Excel_BuiltIn_Print_Area_3_1_1">"$#REF!.$A$1:$IV$65476"</definedName>
    <definedName name="Excel_BuiltIn_Print_Area_3_1_1_1">"$#REF!.$A$1:$IV$65520"</definedName>
    <definedName name="Excel_BuiltIn_Print_Area_6_1_1_1_1_1">"$#REF!.$A$1:$IV$65358"</definedName>
    <definedName name="Excel_BuiltIn_Print_Area_9_1">"$#REF!.$A$1:$IV$65526"</definedName>
    <definedName name="Excel_BuiltIn_Print_Area_9_1_1">"$#REF!.$A$1:$IV$65489"</definedName>
    <definedName name="Excel_BuiltIn_Print_Area_9_1_1_1">"$#REF!.$A$1:$IV$65088"</definedName>
    <definedName name="Keramicarska">#REF!</definedName>
    <definedName name="keramika">'IV_Keramičarska slikopleskarsk'!$G$19</definedName>
    <definedName name="Mizarska">V_Mizarska!$G$17</definedName>
    <definedName name="Montazne">'III_Montažne stene in stropovi'!$G$25</definedName>
    <definedName name="Print_Titles_0" localSheetId="2">I_Pripravljalna!$5:$5</definedName>
    <definedName name="Print_Titles_0_0" localSheetId="2">I_Pripravljalna!$5:$5</definedName>
    <definedName name="Print_Titles_0_0_0" localSheetId="2">I_Pripravljalna!$5:$5</definedName>
    <definedName name="Print_Titles_0_0_0_0" localSheetId="2">I_Pripravljalna!$5:$5</definedName>
    <definedName name="Print_Titles_0_0_0_0_0" localSheetId="2">I_Pripravljalna!$5:$5</definedName>
    <definedName name="Pripravljalna">I_Pripravljalna!$G$28</definedName>
    <definedName name="Razno">VI_razno!$G$11</definedName>
    <definedName name="Slikopleskarska">V_Mizarska!$G$17</definedName>
    <definedName name="SumGradbena">Rekapitulacija!$F$16</definedName>
    <definedName name="SumObrtniska">Rekapitulacija!$F$16</definedName>
    <definedName name="_xlnm.Print_Titles" localSheetId="2">I_Pripravljalna!$5:$5</definedName>
  </definedNames>
  <calcPr calcId="152511" iterate="1" iterateDelta="1E-4"/>
</workbook>
</file>

<file path=xl/calcChain.xml><?xml version="1.0" encoding="utf-8"?>
<calcChain xmlns="http://schemas.openxmlformats.org/spreadsheetml/2006/main">
  <c r="G8" i="8" l="1"/>
  <c r="G14" i="7"/>
  <c r="G12" i="7"/>
  <c r="G10" i="7"/>
  <c r="G8" i="7"/>
  <c r="G16" i="6"/>
  <c r="G8" i="6"/>
  <c r="G22" i="5"/>
  <c r="G20" i="5"/>
  <c r="G12" i="5"/>
  <c r="G11" i="5"/>
  <c r="G15" i="4"/>
  <c r="G12" i="4"/>
  <c r="G11" i="4"/>
  <c r="G8" i="4"/>
  <c r="G25" i="3"/>
  <c r="G17" i="3"/>
  <c r="G16" i="3"/>
  <c r="G15" i="3"/>
  <c r="G12" i="3"/>
  <c r="G10" i="3"/>
  <c r="G8" i="3"/>
  <c r="G7" i="3" l="1"/>
  <c r="G9" i="3"/>
  <c r="G11" i="3"/>
  <c r="G13" i="3"/>
  <c r="G14" i="3"/>
  <c r="G18" i="3"/>
  <c r="E19" i="3"/>
  <c r="G19" i="3" s="1"/>
  <c r="G20" i="3"/>
  <c r="E21" i="3"/>
  <c r="G21" i="3" s="1"/>
  <c r="G22" i="3"/>
  <c r="E23" i="3"/>
  <c r="G23" i="3" s="1"/>
  <c r="G24" i="3"/>
  <c r="G26" i="3"/>
  <c r="G7" i="4"/>
  <c r="G9" i="4"/>
  <c r="G10" i="4"/>
  <c r="G13" i="4"/>
  <c r="G14" i="4"/>
  <c r="E16" i="4"/>
  <c r="G16" i="4" s="1"/>
  <c r="G5" i="5"/>
  <c r="E6" i="5"/>
  <c r="G6" i="5" s="1"/>
  <c r="G7" i="5"/>
  <c r="E8" i="5"/>
  <c r="G8" i="5" s="1"/>
  <c r="G9" i="5"/>
  <c r="G10" i="5"/>
  <c r="G13" i="5"/>
  <c r="G14" i="5"/>
  <c r="E15" i="5"/>
  <c r="G15" i="5" s="1"/>
  <c r="E16" i="5"/>
  <c r="G16" i="5" s="1"/>
  <c r="G17" i="5"/>
  <c r="G18" i="5"/>
  <c r="E19" i="5"/>
  <c r="G19" i="5" s="1"/>
  <c r="G21" i="5"/>
  <c r="G7" i="6"/>
  <c r="G9" i="6"/>
  <c r="G10" i="6"/>
  <c r="E11" i="6"/>
  <c r="G11" i="6" s="1"/>
  <c r="E12" i="6"/>
  <c r="G12" i="6" s="1"/>
  <c r="G13" i="6"/>
  <c r="E14" i="6"/>
  <c r="G14" i="6" s="1"/>
  <c r="G15" i="6"/>
  <c r="G17" i="6"/>
  <c r="G7" i="7"/>
  <c r="G9" i="7"/>
  <c r="G11" i="7"/>
  <c r="G13" i="7"/>
  <c r="G15" i="7"/>
  <c r="G7" i="8"/>
  <c r="G9" i="8"/>
  <c r="G16" i="7" l="1"/>
  <c r="G17" i="7" s="1"/>
  <c r="F13" i="1" s="1"/>
  <c r="G19" i="6"/>
  <c r="F12" i="1" s="1"/>
  <c r="G18" i="4"/>
  <c r="G19" i="4" s="1"/>
  <c r="F10" i="1" s="1"/>
  <c r="G10" i="8"/>
  <c r="G11" i="8" s="1"/>
  <c r="F15" i="1" s="1"/>
  <c r="G18" i="6"/>
  <c r="G27" i="3"/>
  <c r="G28" i="3" s="1"/>
  <c r="F9" i="1" s="1"/>
  <c r="G24" i="5"/>
  <c r="G25" i="5" s="1"/>
  <c r="F11" i="1" s="1"/>
  <c r="F18" i="1" l="1"/>
  <c r="F19" i="1" s="1"/>
  <c r="F21" i="1" s="1"/>
</calcChain>
</file>

<file path=xl/sharedStrings.xml><?xml version="1.0" encoding="utf-8"?>
<sst xmlns="http://schemas.openxmlformats.org/spreadsheetml/2006/main" count="226" uniqueCount="126">
  <si>
    <t xml:space="preserve">investitor:                                             </t>
  </si>
  <si>
    <t>OBČINA TREBNJE, GOLIEV TRG 9, p. TREBNJE</t>
  </si>
  <si>
    <t>objekt:</t>
  </si>
  <si>
    <t>PREUREDITEV OBSTOJEČIH SANITARIJ NA POLICIJI TREBNJE</t>
  </si>
  <si>
    <t>REKAPITULACIJA</t>
  </si>
  <si>
    <t>I.</t>
  </si>
  <si>
    <t>Pripravljalna dela</t>
  </si>
  <si>
    <t>II.</t>
  </si>
  <si>
    <t>Montažne stene in stropovi</t>
  </si>
  <si>
    <t>III.</t>
  </si>
  <si>
    <t>Keramičarska in slikopleskarska dela</t>
  </si>
  <si>
    <t>IV.</t>
  </si>
  <si>
    <t>Mizarska dela</t>
  </si>
  <si>
    <t>VI.</t>
  </si>
  <si>
    <t>Razno</t>
  </si>
  <si>
    <t xml:space="preserve">SKUPAJ  </t>
  </si>
  <si>
    <t>Davek 22%</t>
  </si>
  <si>
    <t xml:space="preserve">SKUPAJ VREDNOST DEL </t>
  </si>
  <si>
    <t>Novo mesto, julij 2017</t>
  </si>
  <si>
    <t>OPOMBA</t>
  </si>
  <si>
    <t>Osnova popisa del je projektna dokumentacija, faza projekta za izvedbo !</t>
  </si>
  <si>
    <t>SPLOŠNE OPOMBE :</t>
  </si>
  <si>
    <t>GRADBENA DELA</t>
  </si>
  <si>
    <t xml:space="preserve">- Ureditev gradbišča je predmet posebnega projekta - Varnostni načrt in ga izvajalec ponuja posebej in zajema vse, kar je potrebno za ustrezno organiziranost in varno delo na gradbišču z upoštevanjem varstva pri delu. </t>
  </si>
  <si>
    <t>- Dela in ukrepi po določilih veljavnih predpisov varstva pri delu.</t>
  </si>
  <si>
    <t>- Poleg opisa postavk in količin je sestavni del popisa tudi splošni opis v arhitekturi, ter kompletna projektna dokumentacija z vsemi detajli in shemami.</t>
  </si>
  <si>
    <t>- V ponudbeni ceni zajeti ves potreben material in delo vključno z vsemi transporti, pomožnimi deli in varovalnimi deli, ki so potrebna za izvedbo del po posamezni postavki.</t>
  </si>
  <si>
    <t>- V ponudbenih cenah zajeti tudi strošek zaščite izvedenih del med posameznimi fazami del (hidroizolacija, estrihi, polaganje keramike, ipd).</t>
  </si>
  <si>
    <t>- Vgrajeni material mora ustrezati veljavnim normativom in standardom, ter ustrezati predpisani kvaliteti določeni s projektom, kar se dokaže z izvidi in atesti in morajo biti vkalkulirani v cenah na enoto.</t>
  </si>
  <si>
    <t>- Pred začetkom izvajanja pogodbenih del mora izvajalec predložiti tehnološki elaborat s tehnologijo gradnje, katerega morata potrditi statik in investitor.</t>
  </si>
  <si>
    <t>- Med delom in po končanih delih je potrebno prostore očistiti, kompletno z odvozom odpadnega materiala na stalno deponijo.</t>
  </si>
  <si>
    <t>- Postavitev, premeščanje in odstranitev delavnih odrov višine do 2,0 m upoštevati v cenah za enoto posamezne postavke.</t>
  </si>
  <si>
    <t>- Prehodi med vrstami materiala morajo biti ostri in pod pravim kotom, razen če ni s projektom določeno drugače.</t>
  </si>
  <si>
    <t>- Preboji – vrtanje, izrezovanje v stene in plošče za potrebe instalacij niso zajete v tem popisu, temveč v popisih instalacij.</t>
  </si>
  <si>
    <t>- Začasna deponija izkopanega materiala mora biti zagotovljena na samem gradbišču.</t>
  </si>
  <si>
    <t>- Izvajalec lahko s ponudbo predvidi tudi lastno izvedbo, ki pa jo mora potrditi odgovorni projektant.</t>
  </si>
  <si>
    <t>- V kolikor v projektni dokumentaciji ni detajla, lahko predlog detajla izdela ponudnik - izvajalec in ga predložiti odgovornemu projektantu v potrditev.</t>
  </si>
  <si>
    <t>- V kolikor v poziciji ni navedeno drugače, veljajo kot kriteriji enakovrednosti tehnične specifikacije za posamezne elemente ali pa sistem, ki je opisan - navedeni v tehničnih podlogah proizvajalca, katerega sistem je naveden kot primer načina izvedbe in doseganje kvalitete.</t>
  </si>
  <si>
    <t>- Prekinitve del, ki so potrebna za druga vezana dela, vkalkulirati v ceno za enoto mere.</t>
  </si>
  <si>
    <t>- Pred pričetkom del je izvajalec dolžan preveriti vse količine in dejanske mere na objektu. Z izvajalcem gradbenih del se je potrebno pravočasno dogovoriti in uskladiti vgradnjo raznih podlog, ki služijo za kasnejšo montažo elementov.</t>
  </si>
  <si>
    <t>- Vse zaključne materiale mora barvno potrditi odgovorni projektant.</t>
  </si>
  <si>
    <t>- Embalažo in ostanke materiala je vsak izvajalec dolžan odstraniti iz gradbišča, za eventuelno začasno deponijo se dogovori z naročnikom.</t>
  </si>
  <si>
    <t>- Med samo gradnjo se je potrebno prilagoditi dejanskemu stanju na terenu in spremembe uskladiti z projektantom ter investitorjem.</t>
  </si>
  <si>
    <t xml:space="preserve">OPOMBE :                                          </t>
  </si>
  <si>
    <t>- Pri odvozu na pooblaščno deponijo zajeti vsa plačila potrebnih pristojbin.</t>
  </si>
  <si>
    <t>- Pri prenosu materialov je potrebno upoštevati ročne prenose po objektu.</t>
  </si>
  <si>
    <t>zap. št.</t>
  </si>
  <si>
    <t>opis</t>
  </si>
  <si>
    <t>enota</t>
  </si>
  <si>
    <t>količina</t>
  </si>
  <si>
    <t xml:space="preserve">    cena/enota</t>
  </si>
  <si>
    <t>skupaj</t>
  </si>
  <si>
    <t>6.</t>
  </si>
  <si>
    <r>
      <rPr>
        <b/>
        <sz val="10"/>
        <color indexed="8"/>
        <rFont val="Calibri"/>
        <family val="2"/>
        <charset val="238"/>
      </rPr>
      <t xml:space="preserve">Zaščita obstoječega stavbnega pohištva </t>
    </r>
    <r>
      <rPr>
        <sz val="10"/>
        <color indexed="8"/>
        <rFont val="Calibri"/>
        <family val="2"/>
        <charset val="238"/>
      </rPr>
      <t>pred poškodbami med posegom;</t>
    </r>
  </si>
  <si>
    <t>- vrata vključno s podboji površine do 2,2 m2</t>
  </si>
  <si>
    <t>kom.</t>
  </si>
  <si>
    <t>7.</t>
  </si>
  <si>
    <r>
      <rPr>
        <b/>
        <sz val="10"/>
        <color indexed="8"/>
        <rFont val="Calibri"/>
        <family val="2"/>
        <charset val="238"/>
      </rPr>
      <t xml:space="preserve">Zaščita hodnika in stopnišča </t>
    </r>
    <r>
      <rPr>
        <sz val="10"/>
        <color indexed="8"/>
        <rFont val="Calibri"/>
        <family val="2"/>
        <charset val="238"/>
      </rPr>
      <t>na območju posegov in prenosov materiala; ocenjena površina hodnika;</t>
    </r>
  </si>
  <si>
    <r>
      <rPr>
        <sz val="10"/>
        <rFont val="Calibri"/>
        <family val="2"/>
        <charset val="238"/>
      </rPr>
      <t>m</t>
    </r>
    <r>
      <rPr>
        <vertAlign val="superscript"/>
        <sz val="10"/>
        <rFont val="Calibri"/>
        <family val="2"/>
        <charset val="238"/>
      </rPr>
      <t>2</t>
    </r>
  </si>
  <si>
    <t>1.</t>
  </si>
  <si>
    <r>
      <rPr>
        <sz val="10"/>
        <color indexed="8"/>
        <rFont val="Calibri"/>
        <family val="2"/>
        <charset val="238"/>
      </rPr>
      <t>Demontaža</t>
    </r>
    <r>
      <rPr>
        <b/>
        <sz val="10"/>
        <color indexed="8"/>
        <rFont val="Calibri"/>
        <family val="2"/>
        <charset val="238"/>
      </rPr>
      <t>obstoječega stavbnega pohištva</t>
    </r>
    <r>
      <rPr>
        <sz val="10"/>
        <color indexed="8"/>
        <rFont val="Calibri"/>
        <family val="2"/>
        <charset val="238"/>
      </rPr>
      <t>– vrata v straniščih, nalaganje na transportno sredstvo in odvoz na deponijo;</t>
    </r>
  </si>
  <si>
    <t>2.</t>
  </si>
  <si>
    <r>
      <rPr>
        <sz val="10"/>
        <color indexed="8"/>
        <rFont val="Calibri"/>
        <family val="2"/>
        <charset val="238"/>
      </rPr>
      <t>Odstranitev</t>
    </r>
    <r>
      <rPr>
        <b/>
        <sz val="10"/>
        <color indexed="8"/>
        <rFont val="Calibri"/>
        <family val="2"/>
        <charset val="238"/>
      </rPr>
      <t>obstoječe sanitarne keramike</t>
    </r>
    <r>
      <rPr>
        <sz val="10"/>
        <color indexed="8"/>
        <rFont val="Calibri"/>
        <family val="2"/>
        <charset val="238"/>
      </rPr>
      <t>, nalaganje na transportno sredstvo in odvoz na deponijo;</t>
    </r>
  </si>
  <si>
    <t>- stranišča vključno s kotličkom</t>
  </si>
  <si>
    <t>- pisoar</t>
  </si>
  <si>
    <t>- lijak</t>
  </si>
  <si>
    <t>3.</t>
  </si>
  <si>
    <r>
      <rPr>
        <sz val="10"/>
        <color indexed="8"/>
        <rFont val="Calibri"/>
        <family val="2"/>
        <charset val="238"/>
      </rPr>
      <t xml:space="preserve">Rušitev </t>
    </r>
    <r>
      <rPr>
        <b/>
        <sz val="10"/>
        <color indexed="8"/>
        <rFont val="Calibri"/>
        <family val="2"/>
        <charset val="238"/>
      </rPr>
      <t xml:space="preserve">zidane predelne stene </t>
    </r>
    <r>
      <rPr>
        <sz val="10"/>
        <color indexed="8"/>
        <rFont val="Calibri"/>
        <family val="2"/>
        <charset val="238"/>
      </rPr>
      <t>debeline do 14 cm, višine do 240 cm, nalaganje na transportno sredstvo in odvoz na deponijo;</t>
    </r>
  </si>
  <si>
    <t>4.</t>
  </si>
  <si>
    <t>Rušitev nosilne stene debeline 26 cm, višine 280 cm; vključno z podpiranjem stropa pred vgradnjo preklade opisane v zidarskih delih; nalaganje na transportno sredstvo in odvoz na deponijo;</t>
  </si>
  <si>
    <t>5.</t>
  </si>
  <si>
    <r>
      <rPr>
        <sz val="10"/>
        <color indexed="8"/>
        <rFont val="Calibri"/>
        <family val="2"/>
        <charset val="238"/>
      </rPr>
      <t xml:space="preserve">Odstranitev </t>
    </r>
    <r>
      <rPr>
        <b/>
        <sz val="10"/>
        <color indexed="8"/>
        <rFont val="Calibri"/>
        <family val="2"/>
        <charset val="238"/>
      </rPr>
      <t>keramičnih oblog</t>
    </r>
    <r>
      <rPr>
        <sz val="10"/>
        <color indexed="8"/>
        <rFont val="Calibri"/>
        <family val="2"/>
        <charset val="238"/>
      </rPr>
      <t>, nalaganje na transportno sredstvo in odvoz na deponijo, vključno s  pripravo površin za vgradno nove keramike;- stene do višine 2,4 m</t>
    </r>
  </si>
  <si>
    <t>Odstranitev keramike vključno s tlaki do betonske podloge; nalaganje na transportno sredstvo in odvoz na deponijo, vključno s  pripravo površinza vgradnjo novih tlakov;</t>
  </si>
  <si>
    <t>11.</t>
  </si>
  <si>
    <r>
      <rPr>
        <b/>
        <sz val="10"/>
        <rFont val="Calibri"/>
        <family val="2"/>
        <charset val="238"/>
      </rPr>
      <t>Nepredvidena pripravljalna dela;</t>
    </r>
    <r>
      <rPr>
        <sz val="10"/>
        <rFont val="Calibri"/>
        <family val="2"/>
        <charset val="238"/>
      </rPr>
      <t>obračun po dejanskih stroških po evidenci iz gr. dnevnika in gr. knjige; ocena 4% od vrednosti predvidenih del;</t>
    </r>
  </si>
  <si>
    <t>SKUPAJ – I. Pripravljalna dela:</t>
  </si>
  <si>
    <r>
      <rPr>
        <b/>
        <sz val="10"/>
        <color indexed="8"/>
        <rFont val="Calibri"/>
        <family val="2"/>
        <charset val="238"/>
      </rPr>
      <t>Nov tlak</t>
    </r>
    <r>
      <rPr>
        <sz val="10"/>
        <color indexed="8"/>
        <rFont val="Calibri"/>
        <family val="2"/>
        <charset val="238"/>
      </rPr>
      <t xml:space="preserve"> – izdelava tlakov v sestavi: elastificirana stiroporna plošča – 3cm, zaščitna folija; mikroarmirani  cementni estrih 4cm; debeline slojev ustrezno prilagoditi stanju po odstranitvi obstoječih talkov;  površina estriha mora biti ustrezno izravnana in pripravljena za polaganje keramike;</t>
    </r>
  </si>
  <si>
    <t>m2</t>
  </si>
  <si>
    <r>
      <rPr>
        <sz val="10"/>
        <color indexed="8"/>
        <rFont val="Calibri"/>
        <family val="2"/>
        <charset val="238"/>
      </rPr>
      <t xml:space="preserve">Dobava materiala in vgradnja </t>
    </r>
    <r>
      <rPr>
        <b/>
        <sz val="10"/>
        <color indexed="8"/>
        <rFont val="Calibri"/>
        <family val="2"/>
        <charset val="238"/>
      </rPr>
      <t>jeklene preklade</t>
    </r>
    <r>
      <rPr>
        <sz val="10"/>
        <color indexed="8"/>
        <rFont val="Calibri"/>
        <family val="2"/>
        <charset val="238"/>
      </rPr>
      <t>; vključno s sidranjem v talno ploščo, vključno z vsemi potrebnimi priključnimi pločevinami, varjenjem in vijačenjem; konstrukcijsko jeklo S235 – JR. Konstrukcija je anti-korozijsko zaščitena z zaščitnim premazom (2x osnovni premaz + 2x zaključni premaz), min. debelina vseh slojev 120μm;</t>
    </r>
  </si>
  <si>
    <t>UPN200</t>
  </si>
  <si>
    <t>kg</t>
  </si>
  <si>
    <t>HEA200</t>
  </si>
  <si>
    <r>
      <rPr>
        <b/>
        <sz val="8"/>
        <rFont val="Arial"/>
        <family val="2"/>
        <charset val="238"/>
      </rPr>
      <t>Hidroizolacija</t>
    </r>
    <r>
      <rPr>
        <sz val="8"/>
        <rFont val="Arial"/>
        <family val="2"/>
        <charset val="238"/>
      </rPr>
      <t xml:space="preserve"> – stik stene in estriha obdelati z vogalnim  tesnilnim trakom in premazom – sistemska rešitev za kopalnice KEMA ( ali enekovredno ) </t>
    </r>
  </si>
  <si>
    <r>
      <rPr>
        <b/>
        <sz val="8"/>
        <rFont val="Arial"/>
        <family val="2"/>
        <charset val="238"/>
      </rPr>
      <t>Vogalni tesnilni trak</t>
    </r>
    <r>
      <rPr>
        <sz val="8"/>
        <rFont val="Arial"/>
        <family val="2"/>
        <charset val="238"/>
      </rPr>
      <t xml:space="preserve"> - KEMABAND– vgraditi ob montaži mavčnih plošč</t>
    </r>
  </si>
  <si>
    <t>m1</t>
  </si>
  <si>
    <r>
      <rPr>
        <b/>
        <sz val="8"/>
        <rFont val="Arial"/>
        <family val="2"/>
        <charset val="238"/>
      </rPr>
      <t>Tesnilni premaz</t>
    </r>
    <r>
      <rPr>
        <sz val="8"/>
        <rFont val="Arial"/>
        <family val="2"/>
        <charset val="238"/>
      </rPr>
      <t xml:space="preserve"> estriha – HIDROSTOP ELASTIK nanos 2x – tudi po stenah kopalnice</t>
    </r>
  </si>
  <si>
    <r>
      <rPr>
        <b/>
        <sz val="10"/>
        <rFont val="Calibri"/>
        <family val="2"/>
        <charset val="238"/>
      </rPr>
      <t>Nepredvidena zidarska dela;</t>
    </r>
    <r>
      <rPr>
        <sz val="10"/>
        <rFont val="Calibri"/>
        <family val="2"/>
        <charset val="238"/>
      </rPr>
      <t>obračun po dejanskih stroških po evidenci iz gr. dnevnika in gr. knjige; ocena 4% od vrednosti predvidenih del;</t>
    </r>
  </si>
  <si>
    <t>SKUPAJ – II. Pripravljalna dela:</t>
  </si>
  <si>
    <t>cena/enota</t>
  </si>
  <si>
    <r>
      <rPr>
        <sz val="10"/>
        <color indexed="8"/>
        <rFont val="Calibri"/>
        <family val="2"/>
        <charset val="238"/>
      </rPr>
      <t xml:space="preserve">Dobava potrebnih materialov in </t>
    </r>
    <r>
      <rPr>
        <b/>
        <sz val="10"/>
        <color indexed="8"/>
        <rFont val="Calibri"/>
        <family val="2"/>
        <charset val="238"/>
      </rPr>
      <t>izdelava predelnih sten</t>
    </r>
    <r>
      <rPr>
        <sz val="10"/>
        <color indexed="8"/>
        <rFont val="Calibri"/>
        <family val="2"/>
        <charset val="238"/>
      </rPr>
      <t>, iz mavčno-kartonskih plošč - sistem Knauf  W112 ali enakovredno. Skupna debelina stene 12 cm; e</t>
    </r>
    <r>
      <rPr>
        <sz val="10"/>
        <rFont val="Calibri"/>
        <family val="2"/>
        <charset val="238"/>
      </rPr>
      <t>nojna tipska kovinska podkonstrukcija iz pocinkanih jeklenih profilov širine 50mm na medsebojnem razmaku 31cm in dvoslojne obloge iz vodoodpornih mavčnokartonskih plošč deb. 12,5mm. Vsi stiki 2x kitani in bandažirani.</t>
    </r>
  </si>
  <si>
    <r>
      <rPr>
        <sz val="10"/>
        <color indexed="8"/>
        <rFont val="Calibri"/>
        <family val="2"/>
        <charset val="238"/>
      </rPr>
      <t xml:space="preserve">Dobava potrebnih materialov in </t>
    </r>
    <r>
      <rPr>
        <b/>
        <sz val="10"/>
        <color indexed="8"/>
        <rFont val="Calibri"/>
        <family val="2"/>
        <charset val="238"/>
      </rPr>
      <t>izdelava inštalacijskih predelnih sten</t>
    </r>
    <r>
      <rPr>
        <sz val="10"/>
        <color indexed="8"/>
        <rFont val="Calibri"/>
        <family val="2"/>
        <charset val="238"/>
      </rPr>
      <t xml:space="preserve">, iz mavčno-kartonskih plošč - sistem Knauf  W116 ali enakovredno. Skupna debelina stene 25 cm; </t>
    </r>
    <r>
      <rPr>
        <sz val="10"/>
        <rFont val="Calibri"/>
        <family val="2"/>
        <charset val="238"/>
      </rPr>
      <t>obloge iz vodoodpornih mavčnokartonskih plošč deb. 12,5mm. Vsi stiki 2x kitani in bandažirani.</t>
    </r>
  </si>
  <si>
    <t>Dobava potrebnih materialov in izdelava sanitarnih podkonstrukcij v inštalacijskih stenah;</t>
  </si>
  <si>
    <t>- nosilno stojalo za WC</t>
  </si>
  <si>
    <t>- nosilno stojalo za umivalnik</t>
  </si>
  <si>
    <r>
      <rPr>
        <sz val="10"/>
        <rFont val="Calibri"/>
        <family val="2"/>
        <charset val="238"/>
      </rPr>
      <t xml:space="preserve">Dobava potrebnih materialov in izdelava </t>
    </r>
    <r>
      <rPr>
        <b/>
        <sz val="10"/>
        <rFont val="Calibri"/>
        <family val="2"/>
        <charset val="238"/>
      </rPr>
      <t xml:space="preserve">enostranske dvoslojne obloge </t>
    </r>
    <r>
      <rPr>
        <sz val="10"/>
        <rFont val="Calibri"/>
        <family val="2"/>
        <charset val="238"/>
      </rPr>
      <t>iz vodoodpornih mavčnokartonskih plošč debeline 12,5mm. Vsi stiki 2x kitani in bandažiran;</t>
    </r>
  </si>
  <si>
    <t>- preko UPN stebrov;</t>
  </si>
  <si>
    <t>- obloga ob  dimniku</t>
  </si>
  <si>
    <r>
      <rPr>
        <sz val="10"/>
        <rFont val="Calibri"/>
        <family val="2"/>
        <charset val="238"/>
      </rPr>
      <t xml:space="preserve">Dobava potrebnih materialov in montaža </t>
    </r>
    <r>
      <rPr>
        <b/>
        <sz val="10"/>
        <rFont val="Calibri"/>
        <family val="2"/>
        <charset val="238"/>
      </rPr>
      <t>spuščenega ravnega mavčnega stropa</t>
    </r>
    <r>
      <rPr>
        <sz val="10"/>
        <rFont val="Calibri"/>
        <family val="2"/>
        <charset val="238"/>
      </rPr>
      <t>; na tipski pocinkani podkonstrukciji.</t>
    </r>
    <r>
      <rPr>
        <sz val="10"/>
        <color indexed="8"/>
        <rFont val="Calibri"/>
        <family val="2"/>
        <charset val="238"/>
      </rPr>
      <t>Vsi stiki 2x kitani in bandažirani (višina prostora je 280cm).</t>
    </r>
  </si>
  <si>
    <t>- spuščeni mavčni stropovi na višini 2,40 m</t>
  </si>
  <si>
    <t>- spuščeni mavčni stropovi na višini 2,55 m</t>
  </si>
  <si>
    <r>
      <rPr>
        <sz val="10"/>
        <rFont val="Calibri"/>
        <family val="2"/>
        <charset val="238"/>
      </rPr>
      <t xml:space="preserve">Dobava potrebnih materialov in </t>
    </r>
    <r>
      <rPr>
        <b/>
        <sz val="10"/>
        <rFont val="Calibri"/>
        <family val="2"/>
        <charset val="238"/>
      </rPr>
      <t xml:space="preserve">izdelava kaskade </t>
    </r>
    <r>
      <rPr>
        <sz val="10"/>
        <rFont val="Calibri"/>
        <family val="2"/>
        <charset val="238"/>
      </rPr>
      <t>v spuščenem mavčnem stropu; višina  15cm</t>
    </r>
  </si>
  <si>
    <t>m</t>
  </si>
  <si>
    <t>Nepredvideni stroški montažni sten in stropov; obračun po dejanskih stroških po evidenci iz gr. dnevnika in gr. Knjige; ocena 4% od vrednosti predvidenih del;</t>
  </si>
  <si>
    <t>SKUPAJ - II. Montažne stene in stropovi:</t>
  </si>
  <si>
    <t>Keramičarska, slikopleskarska in kamnoseška dela</t>
  </si>
  <si>
    <r>
      <rPr>
        <sz val="10"/>
        <rFont val="Calibri"/>
        <family val="2"/>
        <charset val="238"/>
      </rPr>
      <t xml:space="preserve">Dobava in </t>
    </r>
    <r>
      <rPr>
        <b/>
        <sz val="10"/>
        <rFont val="Calibri"/>
        <family val="2"/>
        <charset val="238"/>
      </rPr>
      <t>vgradnja stenske keramike</t>
    </r>
    <r>
      <rPr>
        <sz val="10"/>
        <rFont val="Calibri"/>
        <family val="2"/>
        <charset val="238"/>
      </rPr>
      <t xml:space="preserve"> ter stičenje s fugirno maso; upoštevati tudi vogalne profile (alu.) in potrebne izravnave; na mavčnih stenah uporabiti ustrezne stične sloje predvideno do višine 2,2</t>
    </r>
  </si>
  <si>
    <r>
      <rPr>
        <b/>
        <sz val="10"/>
        <rFont val="Calibri"/>
        <family val="2"/>
        <charset val="238"/>
      </rPr>
      <t xml:space="preserve">Pleskanje sten </t>
    </r>
    <r>
      <rPr>
        <sz val="10"/>
        <rFont val="Calibri"/>
        <family val="2"/>
        <charset val="238"/>
      </rPr>
      <t>nad nivojem keramike – nad 2,20 m in hodniku– dvojno kitanje in oplesk s pralno barvo.</t>
    </r>
  </si>
  <si>
    <r>
      <rPr>
        <b/>
        <sz val="10"/>
        <rFont val="Calibri"/>
        <family val="2"/>
        <charset val="238"/>
      </rPr>
      <t xml:space="preserve">Pleskanje stropov </t>
    </r>
    <r>
      <rPr>
        <sz val="10"/>
        <rFont val="Calibri"/>
        <family val="2"/>
        <charset val="238"/>
      </rPr>
      <t>na višin do 2,8 m – dvojno kitanje in oplesk s poldisperzijsko barvo.</t>
    </r>
  </si>
  <si>
    <t>Nepredvidena keramičarska, slikopleskarska in kamnoseška dela; obračun po dejanskih stroških po evidenci iz gr. dnevnika in gr. Knjige; ocena 4% od vrednosti predvidenih del;</t>
  </si>
  <si>
    <t>SKUPAJ – III. Keramičarska, slikopleskarska in kamnoseška dela:</t>
  </si>
  <si>
    <t>MIZARSKA DELA</t>
  </si>
  <si>
    <r>
      <rPr>
        <b/>
        <sz val="10"/>
        <rFont val="Calibri"/>
        <family val="2"/>
        <charset val="238"/>
      </rPr>
      <t>PS 1  -WC MOŠKI</t>
    </r>
    <r>
      <rPr>
        <sz val="10"/>
        <rFont val="Calibri"/>
        <family val="2"/>
        <charset val="238"/>
      </rPr>
      <t xml:space="preserve">     313/220 cm
predelna stena po sistemu Max ali enakovredno z dvemi  ( 2 ) vrati širine 60cm
nosilna konstrukcija iz tipskih max INOX elementov, polnila max compact plošče debeline 13mm - vzorec MAX 0085 - belo
skupna višina 220cm, vključno z 10cm zračnim prostorom pri tleh
zaklepanje s tipizirano ključavnico brez ključa - možnost odprtja z zunanje strani
okovje inox mat dvodelno</t>
    </r>
  </si>
  <si>
    <r>
      <rPr>
        <b/>
        <sz val="10"/>
        <rFont val="Calibri"/>
        <family val="2"/>
        <charset val="238"/>
      </rPr>
      <t>PS 2  -WC ŽENSKE</t>
    </r>
    <r>
      <rPr>
        <sz val="10"/>
        <rFont val="Calibri"/>
        <family val="2"/>
        <charset val="238"/>
      </rPr>
      <t xml:space="preserve">     60/220 cm
predelna stena po sistemu Max ali enakovredno 
nosilna konstrukcija iz tipskih max INOX elementov, polnila max compact plošče debeline 13mm - vzorec MAX 0085 - belo
skupna višina 220cm, vključno z 10cm zračnim prostorom pri tleh
kom 1x</t>
    </r>
  </si>
  <si>
    <r>
      <rPr>
        <b/>
        <sz val="10"/>
        <rFont val="Calibri"/>
        <family val="2"/>
        <charset val="238"/>
      </rPr>
      <t>V1  - notranja vrata</t>
    </r>
    <r>
      <rPr>
        <sz val="10"/>
        <rFont val="Calibri"/>
        <family val="2"/>
        <charset val="238"/>
      </rPr>
      <t xml:space="preserve">    78/220 cm
notranja vrata s kovinskim oglatim podbojem - Derzič ali enakovredno
Vratno krilo 42mm, finalno laminatna obloga - vzorec MAX 0085 - belo
kljuka inox mat - dvodelna
zaklepanje brez ključa - ročno z notranje strani z možnostjo odpiranja z zunanje strani
kom 1 x leva</t>
    </r>
  </si>
  <si>
    <r>
      <rPr>
        <b/>
        <sz val="10"/>
        <rFont val="Calibri"/>
        <family val="2"/>
        <charset val="238"/>
      </rPr>
      <t>V2  - notranja vrat</t>
    </r>
    <r>
      <rPr>
        <sz val="10"/>
        <rFont val="Calibri"/>
        <family val="2"/>
        <charset val="238"/>
      </rPr>
      <t>a    88/220 cm
vse ostalo isto kot V1
kom 2 x desna</t>
    </r>
  </si>
  <si>
    <t>Nepredvidena mizarska dela; obračun po dejanskih stroških po evidenci iz gr. dnevnika in gr. Knjige; ocena 4% od vrednosti predvidenih del;</t>
  </si>
  <si>
    <t>SKUPAJ – IV Mizarska dela:</t>
  </si>
  <si>
    <t>V.</t>
  </si>
  <si>
    <t>Razna dela</t>
  </si>
  <si>
    <r>
      <rPr>
        <b/>
        <sz val="10"/>
        <rFont val="Calibri"/>
        <family val="2"/>
        <charset val="238"/>
      </rPr>
      <t xml:space="preserve">Čiščenje objektov </t>
    </r>
    <r>
      <rPr>
        <sz val="10"/>
        <rFont val="Calibri"/>
        <family val="2"/>
        <charset val="238"/>
      </rPr>
      <t>po končani gradnji;</t>
    </r>
  </si>
  <si>
    <t>Nepredvidena dela; obračun po dejanskih stroških po evidenci iz gr. dnevnika in gr. Knjige; ocena 5% od vrednosti predvidenih del;</t>
  </si>
  <si>
    <t>SKUPAJ – V. Razna dela:</t>
  </si>
  <si>
    <t>Zidarska dela</t>
  </si>
  <si>
    <r>
      <t xml:space="preserve">Dobava in </t>
    </r>
    <r>
      <rPr>
        <b/>
        <sz val="10"/>
        <rFont val="Calibri"/>
        <family val="2"/>
        <charset val="238"/>
      </rPr>
      <t>vgradnja talne keramike</t>
    </r>
    <r>
      <rPr>
        <sz val="10"/>
        <rFont val="Calibri"/>
        <family val="2"/>
        <charset val="238"/>
      </rPr>
      <t xml:space="preserve"> z upoštevanjem izravnave betonskih tlakov in hidroizolacije Mapelastic dvokomponentno HI, ali enakovredno ter stičenje s fugirno maso; upoštevati tudi robne zaključke; RETHINK OF CERIM 30/60cm - dark grey ALTERNATIVA PODOBNE PLOŠČICE SEASON 30/60 ALI PODOBNO</t>
    </r>
  </si>
  <si>
    <t>RETHINK OF CERIM 30/60cm - dark grey; ALTERNATIVA PODOBNE PLOŠČICE SEASON 30/60 ALI PODOBNO</t>
  </si>
  <si>
    <r>
      <t>PAMESA MOOD MARFIL</t>
    </r>
    <r>
      <rPr>
        <sz val="10"/>
        <rFont val="Calibri"/>
        <family val="2"/>
        <charset val="238"/>
      </rPr>
      <t xml:space="preserve"> 20/60 cm ALI PODOBNO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</si>
</sst>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€&quot;_-;\-* #,##0.00&quot; €&quot;_-;_-* \-??&quot; €&quot;_-;_-@_-"/>
  </numFmts>
  <fonts count="8" x14ac:knownFonts="1"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4" fontId="0" fillId="0" borderId="0">
      <alignment vertical="top" wrapText="1"/>
    </xf>
  </cellStyleXfs>
  <cellXfs count="69">
    <xf numFmtId="4" fontId="0" fillId="0" borderId="0" xfId="0">
      <alignment vertical="top" wrapText="1"/>
    </xf>
    <xf numFmtId="4" fontId="0" fillId="0" borderId="0" xfId="0" applyFont="1" applyAlignment="1">
      <alignment vertical="top" wrapText="1"/>
    </xf>
    <xf numFmtId="4" fontId="0" fillId="0" borderId="0" xfId="0" applyFont="1" applyAlignment="1" applyProtection="1">
      <alignment vertical="top" wrapText="1"/>
    </xf>
    <xf numFmtId="4" fontId="1" fillId="0" borderId="0" xfId="0" applyFont="1">
      <alignment vertical="top" wrapText="1"/>
    </xf>
    <xf numFmtId="4" fontId="1" fillId="0" borderId="0" xfId="0" applyFont="1" applyAlignment="1">
      <alignment vertical="top" wrapText="1"/>
    </xf>
    <xf numFmtId="4" fontId="2" fillId="0" borderId="0" xfId="0" applyFont="1" applyBorder="1" applyAlignment="1">
      <alignment vertical="top" wrapText="1"/>
    </xf>
    <xf numFmtId="4" fontId="2" fillId="0" borderId="0" xfId="0" applyFont="1" applyAlignment="1">
      <alignment vertical="top" wrapText="1"/>
    </xf>
    <xf numFmtId="164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Alignment="1">
      <alignment vertical="top" wrapText="1"/>
    </xf>
    <xf numFmtId="164" fontId="1" fillId="0" borderId="0" xfId="0" applyNumberFormat="1" applyFont="1" applyAlignment="1" applyProtection="1">
      <alignment vertical="top" wrapText="1"/>
    </xf>
    <xf numFmtId="4" fontId="1" fillId="0" borderId="0" xfId="0" applyFont="1" applyBorder="1" applyAlignment="1">
      <alignment vertical="top" wrapText="1"/>
    </xf>
    <xf numFmtId="4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 applyProtection="1">
      <alignment vertical="top" wrapText="1"/>
    </xf>
    <xf numFmtId="4" fontId="0" fillId="0" borderId="0" xfId="0" applyFont="1" applyAlignment="1">
      <alignment horizontal="right" vertical="top" wrapText="1"/>
    </xf>
    <xf numFmtId="4" fontId="0" fillId="0" borderId="0" xfId="0" applyFont="1" applyAlignment="1">
      <alignment horizontal="center" vertical="top" wrapText="1"/>
    </xf>
    <xf numFmtId="4" fontId="0" fillId="0" borderId="0" xfId="0" applyFont="1" applyAlignment="1">
      <alignment horizontal="justify" vertical="top" wrapText="1"/>
    </xf>
    <xf numFmtId="4" fontId="0" fillId="0" borderId="0" xfId="0" applyFont="1" applyAlignment="1" applyProtection="1">
      <alignment horizontal="center" vertical="top" wrapText="1"/>
    </xf>
    <xf numFmtId="4" fontId="2" fillId="0" borderId="0" xfId="0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" fontId="2" fillId="0" borderId="2" xfId="0" applyFont="1" applyBorder="1" applyAlignment="1">
      <alignment horizontal="justify" vertical="top" wrapText="1"/>
    </xf>
    <xf numFmtId="4" fontId="1" fillId="0" borderId="2" xfId="0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 applyProtection="1">
      <alignment horizontal="center" wrapText="1"/>
    </xf>
    <xf numFmtId="4" fontId="0" fillId="0" borderId="0" xfId="0" applyAlignment="1">
      <alignment horizontal="right" vertical="top" wrapText="1"/>
    </xf>
    <xf numFmtId="4" fontId="2" fillId="0" borderId="0" xfId="0" applyFont="1" applyAlignment="1">
      <alignment horizontal="justify" vertical="top" wrapText="1"/>
    </xf>
    <xf numFmtId="4" fontId="1" fillId="0" borderId="0" xfId="0" applyFont="1" applyBorder="1" applyAlignment="1">
      <alignment horizontal="right" vertical="top" wrapText="1"/>
    </xf>
    <xf numFmtId="4" fontId="1" fillId="0" borderId="2" xfId="0" applyFont="1" applyBorder="1" applyAlignment="1">
      <alignment horizontal="center" vertical="top" wrapText="1"/>
    </xf>
    <xf numFmtId="4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center" vertical="top" wrapText="1"/>
    </xf>
    <xf numFmtId="4" fontId="1" fillId="0" borderId="0" xfId="0" applyFont="1" applyAlignment="1">
      <alignment horizontal="justify" vertical="top" wrapText="1"/>
    </xf>
    <xf numFmtId="4" fontId="1" fillId="0" borderId="0" xfId="0" applyFont="1" applyAlignment="1">
      <alignment horizontal="center" wrapText="1"/>
    </xf>
    <xf numFmtId="164" fontId="1" fillId="0" borderId="0" xfId="0" applyNumberFormat="1" applyFont="1" applyAlignment="1" applyProtection="1">
      <alignment horizontal="center" wrapText="1"/>
    </xf>
    <xf numFmtId="4" fontId="3" fillId="0" borderId="0" xfId="0" applyFont="1" applyAlignment="1">
      <alignment horizontal="justify" vertical="top" wrapText="1"/>
    </xf>
    <xf numFmtId="4" fontId="4" fillId="0" borderId="0" xfId="0" applyFont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 applyProtection="1">
      <alignment horizontal="center" wrapText="1"/>
    </xf>
    <xf numFmtId="4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wrapText="1"/>
    </xf>
    <xf numFmtId="4" fontId="6" fillId="0" borderId="0" xfId="0" applyFont="1" applyBorder="1" applyAlignment="1">
      <alignment horizontal="center"/>
    </xf>
    <xf numFmtId="4" fontId="7" fillId="0" borderId="0" xfId="0" applyFont="1" applyAlignment="1">
      <alignment horizontal="justify" vertical="top" wrapText="1"/>
    </xf>
    <xf numFmtId="2" fontId="6" fillId="0" borderId="0" xfId="0" applyNumberFormat="1" applyFont="1" applyBorder="1">
      <alignment vertical="top" wrapText="1"/>
    </xf>
    <xf numFmtId="4" fontId="2" fillId="0" borderId="2" xfId="0" applyFont="1" applyBorder="1" applyAlignment="1">
      <alignment vertical="top" wrapText="1"/>
    </xf>
    <xf numFmtId="164" fontId="2" fillId="0" borderId="2" xfId="0" applyNumberFormat="1" applyFont="1" applyBorder="1" applyAlignment="1" applyProtection="1">
      <alignment vertical="top" wrapText="1"/>
    </xf>
    <xf numFmtId="4" fontId="1" fillId="0" borderId="0" xfId="0" applyFont="1" applyAlignment="1">
      <alignment horizontal="center" vertical="top" wrapText="1"/>
    </xf>
    <xf numFmtId="4" fontId="4" fillId="0" borderId="0" xfId="0" applyFont="1" applyAlignment="1">
      <alignment vertical="top" wrapText="1"/>
    </xf>
    <xf numFmtId="4" fontId="0" fillId="0" borderId="0" xfId="0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4" fontId="2" fillId="0" borderId="2" xfId="0" applyFont="1" applyBorder="1" applyAlignment="1">
      <alignment horizontal="center" vertical="top" wrapText="1"/>
    </xf>
    <xf numFmtId="4" fontId="1" fillId="0" borderId="0" xfId="0" applyFont="1" applyAlignment="1">
      <alignment wrapText="1"/>
    </xf>
    <xf numFmtId="4" fontId="0" fillId="0" borderId="0" xfId="0" applyAlignment="1">
      <alignment wrapText="1"/>
    </xf>
    <xf numFmtId="4" fontId="4" fillId="0" borderId="0" xfId="0" applyFont="1">
      <alignment vertical="top" wrapText="1"/>
    </xf>
    <xf numFmtId="0" fontId="1" fillId="0" borderId="0" xfId="0" applyNumberFormat="1" applyFont="1" applyAlignment="1">
      <alignment wrapText="1"/>
    </xf>
    <xf numFmtId="4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4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164" fontId="2" fillId="0" borderId="0" xfId="0" applyNumberFormat="1" applyFont="1" applyAlignment="1" applyProtection="1">
      <alignment horizontal="center" wrapText="1"/>
    </xf>
    <xf numFmtId="4" fontId="2" fillId="0" borderId="0" xfId="0" applyFont="1" applyBorder="1" applyAlignment="1">
      <alignment wrapText="1"/>
    </xf>
    <xf numFmtId="4" fontId="0" fillId="0" borderId="0" xfId="0" applyFont="1" applyAlignment="1">
      <alignment horizontal="center" wrapText="1"/>
    </xf>
    <xf numFmtId="4" fontId="0" fillId="0" borderId="0" xfId="0" applyFont="1" applyAlignment="1">
      <alignment wrapText="1"/>
    </xf>
    <xf numFmtId="164" fontId="2" fillId="0" borderId="2" xfId="0" applyNumberFormat="1" applyFont="1" applyBorder="1" applyAlignment="1">
      <alignment wrapText="1"/>
    </xf>
    <xf numFmtId="164" fontId="1" fillId="0" borderId="0" xfId="0" applyNumberFormat="1" applyFont="1" applyAlignment="1">
      <alignment horizontal="right" wrapText="1"/>
    </xf>
    <xf numFmtId="164" fontId="1" fillId="0" borderId="0" xfId="0" applyNumberFormat="1" applyFont="1" applyAlignment="1" applyProtection="1">
      <alignment wrapText="1"/>
    </xf>
    <xf numFmtId="4" fontId="2" fillId="0" borderId="0" xfId="0" applyFont="1" applyBorder="1" applyAlignment="1">
      <alignment vertical="top" wrapText="1"/>
    </xf>
    <xf numFmtId="4" fontId="1" fillId="0" borderId="0" xfId="0" applyFont="1" applyBorder="1" applyAlignment="1">
      <alignment vertical="top" wrapText="1"/>
    </xf>
    <xf numFmtId="4" fontId="1" fillId="0" borderId="0" xfId="0" applyFont="1" applyBorder="1" applyAlignment="1">
      <alignment horizontal="right" vertical="top" wrapText="1"/>
    </xf>
    <xf numFmtId="4" fontId="2" fillId="0" borderId="2" xfId="0" applyFont="1" applyBorder="1" applyAlignment="1">
      <alignment horizontal="right"/>
    </xf>
    <xf numFmtId="4" fontId="2" fillId="0" borderId="2" xfId="0" applyFont="1" applyBorder="1" applyAlignment="1">
      <alignment horizontal="right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showZeros="0" view="pageBreakPreview" topLeftCell="A4" zoomScale="110" zoomScaleNormal="110" zoomScaleSheetLayoutView="110" workbookViewId="0">
      <selection activeCell="C1" sqref="C1"/>
    </sheetView>
  </sheetViews>
  <sheetFormatPr defaultColWidth="6.28515625" defaultRowHeight="12.75" x14ac:dyDescent="0.2"/>
  <cols>
    <col min="1" max="1" width="15.5703125" style="1" customWidth="1"/>
    <col min="2" max="2" width="6.140625" style="1" customWidth="1"/>
    <col min="3" max="3" width="73.140625" style="1" customWidth="1"/>
    <col min="4" max="4" width="6.140625" style="1" customWidth="1"/>
    <col min="5" max="5" width="8" style="1" customWidth="1"/>
    <col min="6" max="6" width="12.28515625" style="2" customWidth="1"/>
    <col min="7" max="7" width="14.5703125" style="1" customWidth="1"/>
    <col min="8" max="16384" width="6.28515625" style="1"/>
  </cols>
  <sheetData>
    <row r="1" spans="1:7" s="3" customFormat="1" x14ac:dyDescent="0.2">
      <c r="C1" s="4" t="s">
        <v>0</v>
      </c>
    </row>
    <row r="2" spans="1:7" ht="12.75" customHeight="1" x14ac:dyDescent="0.2">
      <c r="A2" s="3"/>
      <c r="B2" s="3"/>
      <c r="C2" s="64" t="s">
        <v>1</v>
      </c>
      <c r="D2" s="64"/>
      <c r="E2" s="64"/>
      <c r="F2" s="64"/>
      <c r="G2"/>
    </row>
    <row r="3" spans="1:7" x14ac:dyDescent="0.2">
      <c r="A3" s="3"/>
      <c r="B3" s="3"/>
      <c r="C3"/>
      <c r="D3"/>
      <c r="E3"/>
      <c r="F3"/>
      <c r="G3"/>
    </row>
    <row r="4" spans="1:7" x14ac:dyDescent="0.2">
      <c r="A4" s="3"/>
      <c r="B4" s="3"/>
      <c r="C4" s="4" t="s">
        <v>2</v>
      </c>
      <c r="D4"/>
      <c r="E4"/>
      <c r="F4"/>
      <c r="G4"/>
    </row>
    <row r="5" spans="1:7" ht="12.75" customHeight="1" x14ac:dyDescent="0.2">
      <c r="A5" s="3"/>
      <c r="B5" s="3"/>
      <c r="C5" s="64" t="s">
        <v>3</v>
      </c>
      <c r="D5" s="64"/>
      <c r="E5" s="64"/>
      <c r="F5" s="64"/>
      <c r="G5"/>
    </row>
    <row r="6" spans="1:7" x14ac:dyDescent="0.2">
      <c r="A6" s="3"/>
      <c r="B6" s="3"/>
      <c r="C6"/>
      <c r="D6"/>
      <c r="E6"/>
      <c r="F6"/>
      <c r="G6"/>
    </row>
    <row r="7" spans="1:7" x14ac:dyDescent="0.2">
      <c r="A7" s="3"/>
      <c r="B7" s="3"/>
      <c r="C7" s="6" t="s">
        <v>4</v>
      </c>
      <c r="D7"/>
      <c r="E7"/>
      <c r="F7"/>
      <c r="G7"/>
    </row>
    <row r="8" spans="1:7" x14ac:dyDescent="0.2">
      <c r="A8" s="3"/>
      <c r="B8" s="3"/>
      <c r="C8" s="3"/>
      <c r="D8" s="3"/>
      <c r="E8" s="3"/>
      <c r="F8" s="3"/>
      <c r="G8" s="3"/>
    </row>
    <row r="9" spans="1:7" x14ac:dyDescent="0.2">
      <c r="A9" s="6"/>
      <c r="B9" s="4" t="s">
        <v>5</v>
      </c>
      <c r="C9" s="4" t="s">
        <v>6</v>
      </c>
      <c r="D9" s="6"/>
      <c r="E9" s="6"/>
      <c r="F9" s="9">
        <f>+Pripravljalna</f>
        <v>0</v>
      </c>
      <c r="G9" s="8"/>
    </row>
    <row r="10" spans="1:7" x14ac:dyDescent="0.2">
      <c r="A10" s="6"/>
      <c r="B10" s="4" t="s">
        <v>7</v>
      </c>
      <c r="C10" s="4" t="s">
        <v>122</v>
      </c>
      <c r="D10" s="6"/>
      <c r="E10" s="6"/>
      <c r="F10" s="9">
        <f>+II_Zidarska!G19</f>
        <v>0</v>
      </c>
      <c r="G10" s="8"/>
    </row>
    <row r="11" spans="1:7" x14ac:dyDescent="0.2">
      <c r="A11" s="3"/>
      <c r="B11" s="4" t="s">
        <v>7</v>
      </c>
      <c r="C11" s="4" t="s">
        <v>8</v>
      </c>
      <c r="D11" s="3"/>
      <c r="E11" s="3"/>
      <c r="F11" s="9">
        <f>+Montazne</f>
        <v>0</v>
      </c>
    </row>
    <row r="12" spans="1:7" x14ac:dyDescent="0.2">
      <c r="A12" s="3"/>
      <c r="B12" s="4" t="s">
        <v>9</v>
      </c>
      <c r="C12" s="4" t="s">
        <v>10</v>
      </c>
      <c r="D12" s="3"/>
      <c r="E12" s="3"/>
      <c r="F12" s="9">
        <f>+keramika</f>
        <v>0</v>
      </c>
    </row>
    <row r="13" spans="1:7" x14ac:dyDescent="0.2">
      <c r="A13" s="3"/>
      <c r="B13" s="4" t="s">
        <v>11</v>
      </c>
      <c r="C13" s="4" t="s">
        <v>12</v>
      </c>
      <c r="D13" s="3"/>
      <c r="E13" s="3"/>
      <c r="F13" s="9">
        <f>+Mizarska</f>
        <v>0</v>
      </c>
    </row>
    <row r="14" spans="1:7" x14ac:dyDescent="0.2">
      <c r="A14" s="3"/>
      <c r="B14"/>
      <c r="C14" s="3"/>
      <c r="D14" s="3"/>
      <c r="E14" s="3"/>
      <c r="F14" s="9"/>
    </row>
    <row r="15" spans="1:7" x14ac:dyDescent="0.2">
      <c r="A15" s="10"/>
      <c r="B15" s="11" t="s">
        <v>13</v>
      </c>
      <c r="C15" s="11" t="s">
        <v>14</v>
      </c>
      <c r="D15" s="11"/>
      <c r="E15" s="11"/>
      <c r="F15" s="12">
        <f>+Razno</f>
        <v>0</v>
      </c>
    </row>
    <row r="16" spans="1:7" x14ac:dyDescent="0.2">
      <c r="B16" s="3"/>
      <c r="C16" s="6"/>
      <c r="D16" s="3"/>
      <c r="E16" s="3"/>
      <c r="F16" s="7"/>
    </row>
    <row r="17" spans="2:6" x14ac:dyDescent="0.2">
      <c r="B17" s="3"/>
      <c r="C17" s="3"/>
      <c r="D17" s="3"/>
      <c r="E17" s="3"/>
      <c r="F17" s="3"/>
    </row>
    <row r="18" spans="2:6" x14ac:dyDescent="0.2">
      <c r="B18" s="3"/>
      <c r="C18" s="6" t="s">
        <v>15</v>
      </c>
      <c r="D18" s="3"/>
      <c r="E18" s="3"/>
      <c r="F18" s="9">
        <f>SUM(F9:F15)</f>
        <v>0</v>
      </c>
    </row>
    <row r="19" spans="2:6" x14ac:dyDescent="0.2">
      <c r="B19" s="3"/>
      <c r="C19" s="4" t="s">
        <v>16</v>
      </c>
      <c r="D19" s="3"/>
      <c r="E19" s="3"/>
      <c r="F19" s="9">
        <f>F18*0.22</f>
        <v>0</v>
      </c>
    </row>
    <row r="20" spans="2:6" x14ac:dyDescent="0.2">
      <c r="B20" s="3"/>
      <c r="C20" s="3"/>
      <c r="D20" s="3"/>
      <c r="E20" s="3"/>
      <c r="F20" s="3"/>
    </row>
    <row r="21" spans="2:6" x14ac:dyDescent="0.2">
      <c r="B21" s="3"/>
      <c r="C21" s="6" t="s">
        <v>17</v>
      </c>
      <c r="D21" s="3"/>
      <c r="E21" s="3"/>
      <c r="F21" s="7">
        <f>SUM(F18:F19)</f>
        <v>0</v>
      </c>
    </row>
    <row r="22" spans="2:6" x14ac:dyDescent="0.2">
      <c r="B22" s="3"/>
      <c r="C22" s="6"/>
      <c r="D22" s="3"/>
      <c r="E22" s="3"/>
      <c r="F22" s="7"/>
    </row>
    <row r="23" spans="2:6" x14ac:dyDescent="0.2">
      <c r="B23" s="3"/>
      <c r="C23" s="4" t="s">
        <v>18</v>
      </c>
      <c r="D23" s="3"/>
      <c r="E23" s="3"/>
      <c r="F23" s="3"/>
    </row>
    <row r="24" spans="2:6" x14ac:dyDescent="0.2">
      <c r="B24" s="3"/>
      <c r="C24" s="3"/>
      <c r="D24" s="3"/>
      <c r="E24" s="3"/>
      <c r="F24" s="3"/>
    </row>
    <row r="25" spans="2:6" x14ac:dyDescent="0.2">
      <c r="B25" s="3"/>
      <c r="C25" s="6" t="s">
        <v>19</v>
      </c>
      <c r="D25" s="3"/>
      <c r="E25" s="3"/>
      <c r="F25" s="3"/>
    </row>
    <row r="26" spans="2:6" ht="12.75" customHeight="1" x14ac:dyDescent="0.2">
      <c r="B26" s="3"/>
      <c r="C26" s="65" t="s">
        <v>20</v>
      </c>
      <c r="D26" s="65"/>
      <c r="E26" s="65"/>
      <c r="F26" s="65"/>
    </row>
  </sheetData>
  <sheetProtection selectLockedCells="1" selectUnlockedCells="1"/>
  <mergeCells count="3">
    <mergeCell ref="C2:F2"/>
    <mergeCell ref="C5:F5"/>
    <mergeCell ref="C26:F26"/>
  </mergeCells>
  <pageMargins left="0.39374999999999999" right="0.39374999999999999" top="0.98402777777777772" bottom="0.86736111111111103" header="0.51180555555555551" footer="0.39374999999999999"/>
  <pageSetup paperSize="9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showZeros="0" view="pageBreakPreview" zoomScale="85" zoomScaleNormal="110" zoomScaleSheetLayoutView="85" workbookViewId="0">
      <selection activeCell="F9" sqref="F9:F10"/>
    </sheetView>
  </sheetViews>
  <sheetFormatPr defaultColWidth="6.140625" defaultRowHeight="12.75" x14ac:dyDescent="0.2"/>
  <cols>
    <col min="1" max="1" width="14.5703125" style="1" customWidth="1"/>
    <col min="2" max="2" width="109.7109375" style="1" customWidth="1"/>
    <col min="3" max="3" width="61.28515625" style="1" customWidth="1"/>
    <col min="4" max="4" width="3.5703125" style="1" customWidth="1"/>
    <col min="5" max="5" width="8" style="1" customWidth="1"/>
    <col min="6" max="6" width="12.28515625" style="1" customWidth="1"/>
    <col min="7" max="7" width="14.5703125" style="1" customWidth="1"/>
    <col min="8" max="10" width="6.28515625" style="1" customWidth="1"/>
    <col min="11" max="16384" width="6.140625" style="1"/>
  </cols>
  <sheetData>
    <row r="1" spans="2:7" s="6" customFormat="1" x14ac:dyDescent="0.2">
      <c r="B1" s="6" t="s">
        <v>21</v>
      </c>
      <c r="F1" s="8"/>
      <c r="G1" s="8"/>
    </row>
    <row r="2" spans="2:7" s="6" customFormat="1" x14ac:dyDescent="0.2">
      <c r="B2" s="6" t="s">
        <v>22</v>
      </c>
      <c r="F2" s="8"/>
      <c r="G2" s="8"/>
    </row>
    <row r="3" spans="2:7" s="3" customFormat="1" ht="25.5" x14ac:dyDescent="0.2">
      <c r="B3" s="4" t="s">
        <v>23</v>
      </c>
    </row>
    <row r="4" spans="2:7" s="3" customFormat="1" x14ac:dyDescent="0.2">
      <c r="B4" s="4" t="s">
        <v>24</v>
      </c>
    </row>
    <row r="5" spans="2:7" s="3" customFormat="1" ht="25.5" x14ac:dyDescent="0.2">
      <c r="B5" s="4" t="s">
        <v>25</v>
      </c>
    </row>
    <row r="6" spans="2:7" s="3" customFormat="1" ht="25.5" x14ac:dyDescent="0.2">
      <c r="B6" s="4" t="s">
        <v>26</v>
      </c>
    </row>
    <row r="7" spans="2:7" s="3" customFormat="1" ht="25.5" x14ac:dyDescent="0.2">
      <c r="B7" s="4" t="s">
        <v>27</v>
      </c>
    </row>
    <row r="8" spans="2:7" s="3" customFormat="1" ht="25.5" x14ac:dyDescent="0.2">
      <c r="B8" s="4" t="s">
        <v>28</v>
      </c>
    </row>
    <row r="9" spans="2:7" s="3" customFormat="1" ht="25.5" x14ac:dyDescent="0.2">
      <c r="B9" s="4" t="s">
        <v>29</v>
      </c>
    </row>
    <row r="10" spans="2:7" s="3" customFormat="1" x14ac:dyDescent="0.2">
      <c r="B10" s="4" t="s">
        <v>30</v>
      </c>
    </row>
    <row r="11" spans="2:7" s="3" customFormat="1" x14ac:dyDescent="0.2">
      <c r="B11" s="4" t="s">
        <v>31</v>
      </c>
    </row>
    <row r="12" spans="2:7" s="3" customFormat="1" x14ac:dyDescent="0.2">
      <c r="B12" s="4" t="s">
        <v>32</v>
      </c>
    </row>
    <row r="13" spans="2:7" s="3" customFormat="1" x14ac:dyDescent="0.2">
      <c r="B13" s="4" t="s">
        <v>33</v>
      </c>
    </row>
    <row r="14" spans="2:7" s="3" customFormat="1" x14ac:dyDescent="0.2">
      <c r="B14" s="4" t="s">
        <v>34</v>
      </c>
    </row>
    <row r="15" spans="2:7" s="3" customFormat="1" x14ac:dyDescent="0.2">
      <c r="B15" s="4" t="s">
        <v>35</v>
      </c>
    </row>
    <row r="16" spans="2:7" ht="25.5" x14ac:dyDescent="0.2">
      <c r="B16" s="4" t="s">
        <v>36</v>
      </c>
    </row>
    <row r="17" spans="2:2" ht="38.25" x14ac:dyDescent="0.2">
      <c r="B17" s="4" t="s">
        <v>37</v>
      </c>
    </row>
    <row r="18" spans="2:2" x14ac:dyDescent="0.2">
      <c r="B18" s="4" t="s">
        <v>38</v>
      </c>
    </row>
    <row r="19" spans="2:2" ht="25.5" x14ac:dyDescent="0.2">
      <c r="B19" s="4" t="s">
        <v>39</v>
      </c>
    </row>
    <row r="20" spans="2:2" x14ac:dyDescent="0.2">
      <c r="B20" s="4" t="s">
        <v>40</v>
      </c>
    </row>
    <row r="21" spans="2:2" ht="25.5" x14ac:dyDescent="0.2">
      <c r="B21" s="4" t="s">
        <v>41</v>
      </c>
    </row>
    <row r="22" spans="2:2" x14ac:dyDescent="0.2">
      <c r="B22" s="6" t="s">
        <v>42</v>
      </c>
    </row>
  </sheetData>
  <sheetProtection selectLockedCells="1" selectUnlockedCells="1"/>
  <pageMargins left="0.39374999999999999" right="0.39374999999999999" top="0.98402777777777772" bottom="0.86736111111111103" header="0.51180555555555551" footer="0.39374999999999999"/>
  <pageSetup paperSize="9" firstPageNumber="0" orientation="landscape" r:id="rId1"/>
  <headerFooter alignWithMargins="0">
    <oddFooter>&amp;L&amp;"Calibri,Navadno"številka projekta: 2017/155&amp;C&amp;"Calibri,Navadno"OBČINA TREBNJE, GOLIEV TRG 9, p. TREBNJE&amp;R&amp;"Calibri,Navadno"stran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"/>
  <sheetViews>
    <sheetView showZeros="0" view="pageBreakPreview" zoomScale="85" zoomScaleNormal="110" zoomScaleSheetLayoutView="85" workbookViewId="0">
      <selection activeCell="C3" sqref="C3:G3"/>
    </sheetView>
  </sheetViews>
  <sheetFormatPr defaultColWidth="6.140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4"/>
    <col min="5" max="5" width="8.140625" style="14" customWidth="1"/>
    <col min="6" max="6" width="12.85546875" style="59" customWidth="1"/>
    <col min="7" max="7" width="15.28515625" style="16" customWidth="1"/>
    <col min="8" max="8" width="6.28515625" style="1" customWidth="1"/>
    <col min="9" max="16384" width="6.140625" style="1"/>
  </cols>
  <sheetData>
    <row r="1" spans="1:256" s="3" customFormat="1" x14ac:dyDescent="0.2">
      <c r="A1" s="17"/>
      <c r="B1" s="18" t="s">
        <v>5</v>
      </c>
      <c r="C1" s="19" t="s">
        <v>6</v>
      </c>
      <c r="D1" s="20"/>
      <c r="E1" s="20"/>
      <c r="F1" s="21"/>
      <c r="G1" s="22"/>
    </row>
    <row r="2" spans="1:256" x14ac:dyDescent="0.2">
      <c r="A2" s="23"/>
      <c r="B2"/>
      <c r="C2" s="24" t="s">
        <v>43</v>
      </c>
      <c r="D2"/>
      <c r="E2"/>
      <c r="F2" s="60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14.25" customHeight="1" x14ac:dyDescent="0.2">
      <c r="A3" s="23"/>
      <c r="B3"/>
      <c r="C3" s="64" t="s">
        <v>44</v>
      </c>
      <c r="D3" s="64"/>
      <c r="E3" s="64"/>
      <c r="F3" s="64"/>
      <c r="G3" s="64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8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27" customFormat="1" ht="13.35" customHeight="1" x14ac:dyDescent="0.2">
      <c r="A5" s="66" t="s">
        <v>46</v>
      </c>
      <c r="B5" s="66"/>
      <c r="C5" s="26" t="s">
        <v>47</v>
      </c>
      <c r="D5" s="20" t="s">
        <v>48</v>
      </c>
      <c r="E5" s="20" t="s">
        <v>49</v>
      </c>
      <c r="F5" s="21" t="s">
        <v>50</v>
      </c>
      <c r="G5" s="22" t="s">
        <v>51</v>
      </c>
    </row>
    <row r="6" spans="1:256" x14ac:dyDescent="0.2">
      <c r="A6" s="27"/>
      <c r="B6" s="28"/>
      <c r="C6" s="29"/>
      <c r="D6" s="30"/>
      <c r="E6" s="30"/>
      <c r="F6" s="60"/>
      <c r="G6" s="31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7"/>
      <c r="B7" s="28" t="s">
        <v>52</v>
      </c>
      <c r="C7" s="32" t="s">
        <v>53</v>
      </c>
      <c r="D7" s="30"/>
      <c r="E7" s="30"/>
      <c r="F7" s="60"/>
      <c r="G7" s="31" t="str">
        <f t="shared" ref="G7:G26" si="0">IF(E7&lt;&gt;"",E7*F7,"")</f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x14ac:dyDescent="0.2">
      <c r="A8" s="27"/>
      <c r="B8" s="28"/>
      <c r="C8" s="33" t="s">
        <v>54</v>
      </c>
      <c r="D8" s="30" t="s">
        <v>55</v>
      </c>
      <c r="E8" s="30">
        <v>1</v>
      </c>
      <c r="F8" s="60"/>
      <c r="G8" s="31">
        <f>IF(E8&lt;&gt;"",E8*F8,"")</f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7"/>
      <c r="B9" s="28"/>
      <c r="C9" s="33"/>
      <c r="D9" s="30"/>
      <c r="E9" s="30"/>
      <c r="F9" s="60"/>
      <c r="G9" s="31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25.5" x14ac:dyDescent="0.2">
      <c r="A10" s="27"/>
      <c r="B10" s="28" t="s">
        <v>56</v>
      </c>
      <c r="C10" s="32" t="s">
        <v>57</v>
      </c>
      <c r="D10" s="30" t="s">
        <v>58</v>
      </c>
      <c r="E10" s="30">
        <v>50</v>
      </c>
      <c r="F10" s="60"/>
      <c r="G10" s="31">
        <f>IF(E10&lt;&gt;"",E10*F10,"")</f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7"/>
      <c r="B11" s="28"/>
      <c r="C11" s="33"/>
      <c r="D11" s="30"/>
      <c r="E11" s="30"/>
      <c r="F11" s="60"/>
      <c r="G11" s="31" t="str">
        <f t="shared" si="0"/>
        <v/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25.5" x14ac:dyDescent="0.2">
      <c r="A12" s="27"/>
      <c r="B12" s="28" t="s">
        <v>59</v>
      </c>
      <c r="C12" s="33" t="s">
        <v>60</v>
      </c>
      <c r="D12" s="30" t="s">
        <v>55</v>
      </c>
      <c r="E12" s="30">
        <v>7</v>
      </c>
      <c r="F12" s="60"/>
      <c r="G12" s="31">
        <f>IF(E12&lt;&gt;"",E12*F12,"")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7"/>
      <c r="B13" s="28"/>
      <c r="C13" s="33"/>
      <c r="D13" s="30"/>
      <c r="E13" s="30"/>
      <c r="F13" s="60"/>
      <c r="G13" s="31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x14ac:dyDescent="0.2">
      <c r="A14" s="27"/>
      <c r="B14" s="28" t="s">
        <v>61</v>
      </c>
      <c r="C14" s="33" t="s">
        <v>62</v>
      </c>
      <c r="D14" s="30"/>
      <c r="E14" s="30"/>
      <c r="F14" s="60"/>
      <c r="G14" s="31" t="str">
        <f t="shared" si="0"/>
        <v/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7"/>
      <c r="B15" s="28"/>
      <c r="C15" s="33" t="s">
        <v>63</v>
      </c>
      <c r="D15" s="30" t="s">
        <v>55</v>
      </c>
      <c r="E15" s="30">
        <v>3</v>
      </c>
      <c r="F15" s="60"/>
      <c r="G15" s="31">
        <f>IF(E15&lt;&gt;"",E15*F15,"")</f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x14ac:dyDescent="0.2">
      <c r="A16" s="27"/>
      <c r="B16" s="28"/>
      <c r="C16" s="33" t="s">
        <v>64</v>
      </c>
      <c r="D16" s="30" t="s">
        <v>55</v>
      </c>
      <c r="E16" s="30">
        <v>1</v>
      </c>
      <c r="F16" s="49"/>
      <c r="G16" s="31">
        <f>IF(E16&lt;&gt;"",E16*F16,"")</f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x14ac:dyDescent="0.2">
      <c r="A17" s="27"/>
      <c r="B17" s="28"/>
      <c r="C17" s="33" t="s">
        <v>65</v>
      </c>
      <c r="D17" s="30" t="s">
        <v>55</v>
      </c>
      <c r="E17" s="30">
        <v>3</v>
      </c>
      <c r="F17" s="60"/>
      <c r="G17" s="31">
        <f>IF(E17&lt;&gt;"",E17*F17,"")</f>
        <v>0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x14ac:dyDescent="0.2">
      <c r="A18" s="27"/>
      <c r="B18" s="28"/>
      <c r="C18" s="33"/>
      <c r="D18" s="30"/>
      <c r="E18" s="30"/>
      <c r="F18" s="60"/>
      <c r="G18" s="31" t="str">
        <f t="shared" si="0"/>
        <v/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ht="25.5" x14ac:dyDescent="0.2">
      <c r="A19" s="27"/>
      <c r="B19" s="28" t="s">
        <v>66</v>
      </c>
      <c r="C19" s="33" t="s">
        <v>67</v>
      </c>
      <c r="D19" s="30" t="s">
        <v>58</v>
      </c>
      <c r="E19" s="30">
        <f>13*2.4</f>
        <v>31.2</v>
      </c>
      <c r="F19" s="60"/>
      <c r="G19" s="31">
        <f>IF(E19&lt;&gt;"",E19*F19,"")</f>
        <v>0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x14ac:dyDescent="0.2">
      <c r="A20" s="27"/>
      <c r="B20" s="28"/>
      <c r="C20" s="33"/>
      <c r="D20" s="30"/>
      <c r="E20" s="30"/>
      <c r="F20" s="60"/>
      <c r="G20" s="31" t="str">
        <f t="shared" si="0"/>
        <v/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ht="38.25" x14ac:dyDescent="0.2">
      <c r="A21" s="27"/>
      <c r="B21" s="28" t="s">
        <v>68</v>
      </c>
      <c r="C21" s="33" t="s">
        <v>69</v>
      </c>
      <c r="D21" s="30" t="s">
        <v>58</v>
      </c>
      <c r="E21" s="30">
        <f>2.9*2.8</f>
        <v>8.1199999999999992</v>
      </c>
      <c r="F21" s="60"/>
      <c r="G21" s="31">
        <f>IF(E21&lt;&gt;"",E21*F21,"")</f>
        <v>0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x14ac:dyDescent="0.2">
      <c r="A22" s="27"/>
      <c r="B22" s="28"/>
      <c r="C22" s="33"/>
      <c r="D22" s="30"/>
      <c r="E22" s="30"/>
      <c r="F22" s="60"/>
      <c r="G22" s="31" t="str">
        <f t="shared" si="0"/>
        <v/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ht="38.25" x14ac:dyDescent="0.2">
      <c r="A23" s="27"/>
      <c r="B23" s="28" t="s">
        <v>70</v>
      </c>
      <c r="C23" s="33" t="s">
        <v>71</v>
      </c>
      <c r="D23" s="30" t="s">
        <v>58</v>
      </c>
      <c r="E23" s="30">
        <f>37.4*2.4</f>
        <v>89.759999999999991</v>
      </c>
      <c r="F23" s="60"/>
      <c r="G23" s="31">
        <f>IF(E23&lt;&gt;"",E23*F23,"")</f>
        <v>0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x14ac:dyDescent="0.2">
      <c r="A24" s="27"/>
      <c r="B24" s="28"/>
      <c r="C24" s="33"/>
      <c r="D24" s="30"/>
      <c r="E24" s="30"/>
      <c r="F24" s="60"/>
      <c r="G24" s="31" t="str">
        <f t="shared" si="0"/>
        <v/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ht="25.5" x14ac:dyDescent="0.2">
      <c r="A25" s="27"/>
      <c r="B25" s="28" t="s">
        <v>52</v>
      </c>
      <c r="C25" s="33" t="s">
        <v>72</v>
      </c>
      <c r="D25" s="30" t="s">
        <v>58</v>
      </c>
      <c r="E25" s="30">
        <v>17.399999999999999</v>
      </c>
      <c r="F25" s="60"/>
      <c r="G25" s="31">
        <f>IF(E25&lt;&gt;"",E25*F25,"")</f>
        <v>0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x14ac:dyDescent="0.2">
      <c r="A26" s="27"/>
      <c r="B26" s="28"/>
      <c r="C26" s="33"/>
      <c r="D26" s="30"/>
      <c r="E26" s="30"/>
      <c r="F26" s="60"/>
      <c r="G26" s="31" t="str">
        <f t="shared" si="0"/>
        <v/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ht="25.5" x14ac:dyDescent="0.2">
      <c r="A27" s="27"/>
      <c r="B27" s="28" t="s">
        <v>73</v>
      </c>
      <c r="C27" s="24" t="s">
        <v>74</v>
      </c>
      <c r="D27" s="3"/>
      <c r="E27" s="3"/>
      <c r="F27" s="31"/>
      <c r="G27" s="31">
        <f>SUM(G6:G26)*0.04</f>
        <v>0</v>
      </c>
    </row>
    <row r="28" spans="1:256" x14ac:dyDescent="0.2">
      <c r="A28" s="27"/>
      <c r="B28" s="34"/>
      <c r="C28" s="67" t="s">
        <v>75</v>
      </c>
      <c r="D28" s="67"/>
      <c r="E28" s="67"/>
      <c r="F28" s="67"/>
      <c r="G28" s="35">
        <f>SUM(G6:G27)</f>
        <v>0</v>
      </c>
    </row>
  </sheetData>
  <sheetProtection selectLockedCells="1" selectUnlockedCells="1"/>
  <mergeCells count="3">
    <mergeCell ref="C3:G3"/>
    <mergeCell ref="A5:B5"/>
    <mergeCell ref="C28:F28"/>
  </mergeCells>
  <pageMargins left="0.39374999999999999" right="0.39374999999999999" top="0.98402777777777772" bottom="0.86736111111111103" header="0.51180555555555551" footer="0.39374999999999999"/>
  <pageSetup paperSize="9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  <rowBreaks count="1" manualBreakCount="1">
    <brk id="2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Zeros="0" view="pageBreakPreview" zoomScale="85" zoomScaleSheetLayoutView="85" workbookViewId="0">
      <selection activeCell="F3" sqref="F3"/>
    </sheetView>
  </sheetViews>
  <sheetFormatPr defaultColWidth="6.140625" defaultRowHeight="12.75" x14ac:dyDescent="0.2"/>
  <cols>
    <col min="1" max="1" width="13.5703125" style="13" customWidth="1"/>
    <col min="2" max="2" width="3.5703125" style="14" customWidth="1"/>
    <col min="3" max="3" width="70.28515625" style="15" customWidth="1"/>
    <col min="4" max="4" width="6.140625" style="14"/>
    <col min="5" max="5" width="8.140625" style="14" customWidth="1"/>
    <col min="6" max="6" width="12.85546875" style="14" customWidth="1"/>
    <col min="7" max="7" width="15.28515625" style="16" customWidth="1"/>
    <col min="8" max="8" width="6.28515625" style="1" customWidth="1"/>
    <col min="9" max="16384" width="6.140625" style="1"/>
  </cols>
  <sheetData>
    <row r="1" spans="1:256" s="3" customFormat="1" x14ac:dyDescent="0.2">
      <c r="A1" s="17"/>
      <c r="B1" s="18" t="s">
        <v>7</v>
      </c>
      <c r="C1" s="19" t="s">
        <v>6</v>
      </c>
      <c r="D1" s="20"/>
      <c r="E1" s="20"/>
      <c r="F1" s="21"/>
      <c r="G1" s="22"/>
    </row>
    <row r="2" spans="1:256" x14ac:dyDescent="0.2">
      <c r="A2" s="36"/>
      <c r="B2" s="37"/>
      <c r="C2" s="24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/>
      <c r="C5" s="24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3.35" customHeight="1" x14ac:dyDescent="0.2">
      <c r="A6" s="66" t="s">
        <v>46</v>
      </c>
      <c r="B6" s="66"/>
      <c r="C6" s="26" t="s">
        <v>47</v>
      </c>
      <c r="D6" s="20" t="s">
        <v>48</v>
      </c>
      <c r="E6" s="20" t="s">
        <v>49</v>
      </c>
      <c r="F6" s="21" t="s">
        <v>50</v>
      </c>
      <c r="G6" s="22" t="s">
        <v>51</v>
      </c>
    </row>
    <row r="7" spans="1:256" s="3" customFormat="1" x14ac:dyDescent="0.2">
      <c r="A7" s="27"/>
      <c r="B7" s="28"/>
      <c r="D7" s="30"/>
      <c r="E7" s="30"/>
      <c r="F7" s="38"/>
      <c r="G7" s="31" t="str">
        <f t="shared" ref="G7:G14" si="0">IF(E7&lt;&gt;"",E7*F7,"")</f>
        <v/>
      </c>
    </row>
    <row r="8" spans="1:256" s="3" customFormat="1" ht="51" x14ac:dyDescent="0.2">
      <c r="A8" s="27"/>
      <c r="B8" s="28" t="s">
        <v>59</v>
      </c>
      <c r="C8" s="32" t="s">
        <v>76</v>
      </c>
      <c r="D8" s="39" t="s">
        <v>77</v>
      </c>
      <c r="E8" s="30">
        <v>17.399999999999999</v>
      </c>
      <c r="F8" s="38"/>
      <c r="G8" s="31">
        <f>IF(E8&lt;&gt;"",E8*F8,"")</f>
        <v>0</v>
      </c>
    </row>
    <row r="9" spans="1:256" s="3" customFormat="1" x14ac:dyDescent="0.2">
      <c r="A9" s="27"/>
      <c r="B9" s="28"/>
      <c r="C9" s="32"/>
      <c r="D9" s="30"/>
      <c r="E9" s="30"/>
      <c r="F9" s="38"/>
      <c r="G9" s="31" t="str">
        <f t="shared" si="0"/>
        <v/>
      </c>
    </row>
    <row r="10" spans="1:256" s="3" customFormat="1" ht="63.75" x14ac:dyDescent="0.2">
      <c r="A10" s="27"/>
      <c r="B10" s="28" t="s">
        <v>61</v>
      </c>
      <c r="C10" s="33" t="s">
        <v>78</v>
      </c>
      <c r="D10" s="30"/>
      <c r="E10" s="30"/>
      <c r="F10" s="38"/>
      <c r="G10" s="31" t="str">
        <f t="shared" si="0"/>
        <v/>
      </c>
    </row>
    <row r="11" spans="1:256" s="3" customFormat="1" x14ac:dyDescent="0.2">
      <c r="A11" s="27"/>
      <c r="B11" s="28"/>
      <c r="C11" s="33" t="s">
        <v>79</v>
      </c>
      <c r="D11" s="30" t="s">
        <v>80</v>
      </c>
      <c r="E11" s="30">
        <v>176</v>
      </c>
      <c r="F11" s="38"/>
      <c r="G11" s="31">
        <f>IF(E11&lt;&gt;"",E11*F11,"")</f>
        <v>0</v>
      </c>
    </row>
    <row r="12" spans="1:256" s="3" customFormat="1" x14ac:dyDescent="0.2">
      <c r="A12" s="27"/>
      <c r="B12" s="28"/>
      <c r="C12" s="33" t="s">
        <v>81</v>
      </c>
      <c r="D12" s="30" t="s">
        <v>80</v>
      </c>
      <c r="E12" s="30">
        <v>140</v>
      </c>
      <c r="F12" s="38"/>
      <c r="G12" s="31">
        <f>IF(E12&lt;&gt;"",E12*F12,"")</f>
        <v>0</v>
      </c>
    </row>
    <row r="13" spans="1:256" s="3" customFormat="1" x14ac:dyDescent="0.2">
      <c r="A13" s="27"/>
      <c r="B13" s="28"/>
      <c r="C13" s="15"/>
      <c r="D13" s="30"/>
      <c r="E13" s="30"/>
      <c r="F13" s="38"/>
      <c r="G13" s="31" t="str">
        <f t="shared" si="0"/>
        <v/>
      </c>
    </row>
    <row r="14" spans="1:256" s="3" customFormat="1" ht="22.5" x14ac:dyDescent="0.2">
      <c r="A14" s="27"/>
      <c r="B14" s="28" t="s">
        <v>66</v>
      </c>
      <c r="C14" s="40" t="s">
        <v>82</v>
      </c>
      <c r="D14" s="39"/>
      <c r="E14" s="41"/>
      <c r="F14" s="38"/>
      <c r="G14" s="31" t="str">
        <f t="shared" si="0"/>
        <v/>
      </c>
    </row>
    <row r="15" spans="1:256" x14ac:dyDescent="0.2">
      <c r="A15" s="27"/>
      <c r="B15" s="28"/>
      <c r="C15" s="40" t="s">
        <v>83</v>
      </c>
      <c r="D15" s="39" t="s">
        <v>84</v>
      </c>
      <c r="E15" s="30">
        <v>37.4</v>
      </c>
      <c r="F15" s="38"/>
      <c r="G15" s="31">
        <f>IF(E15&lt;&gt;"",E15*F15,"")</f>
        <v>0</v>
      </c>
    </row>
    <row r="16" spans="1:256" x14ac:dyDescent="0.2">
      <c r="A16" s="27"/>
      <c r="B16" s="28"/>
      <c r="C16" s="40" t="s">
        <v>85</v>
      </c>
      <c r="D16" s="39" t="s">
        <v>77</v>
      </c>
      <c r="E16" s="30">
        <f>17.4+62</f>
        <v>79.400000000000006</v>
      </c>
      <c r="F16" s="38"/>
      <c r="G16" s="31">
        <f>IF(E16&lt;&gt;"",E16*F16,"")</f>
        <v>0</v>
      </c>
    </row>
    <row r="17" spans="1:7" x14ac:dyDescent="0.2">
      <c r="A17" s="27"/>
      <c r="B17" s="28"/>
      <c r="D17" s="30"/>
      <c r="E17" s="30"/>
      <c r="F17" s="38"/>
      <c r="G17" s="31"/>
    </row>
    <row r="18" spans="1:7" ht="25.5" x14ac:dyDescent="0.2">
      <c r="A18" s="27"/>
      <c r="B18" s="28" t="s">
        <v>66</v>
      </c>
      <c r="C18" s="24" t="s">
        <v>86</v>
      </c>
      <c r="D18" s="3"/>
      <c r="E18" s="3"/>
      <c r="F18" s="31"/>
      <c r="G18" s="31">
        <f>SUM(G8:G16)*0.04</f>
        <v>0</v>
      </c>
    </row>
    <row r="19" spans="1:7" x14ac:dyDescent="0.2">
      <c r="A19" s="27"/>
      <c r="B19" s="34"/>
      <c r="C19" s="67" t="s">
        <v>87</v>
      </c>
      <c r="D19" s="67"/>
      <c r="E19" s="67"/>
      <c r="F19" s="67"/>
      <c r="G19" s="35">
        <f>SUM(G8:G18)</f>
        <v>0</v>
      </c>
    </row>
  </sheetData>
  <sheetProtection selectLockedCells="1" selectUnlockedCells="1"/>
  <mergeCells count="2">
    <mergeCell ref="A6:B6"/>
    <mergeCell ref="C19:F19"/>
  </mergeCells>
  <pageMargins left="0.78749999999999998" right="0.78749999999999998" top="1.0527777777777778" bottom="1.0527777777777778" header="0.78749999999999998" footer="0.78749999999999998"/>
  <pageSetup paperSize="9" firstPageNumber="0" orientation="landscape" r:id="rId1"/>
  <headerFooter alignWithMargins="0">
    <oddHeader>&amp;C&amp;"Times New Roman,Navadno"&amp;12&amp;A</oddHeader>
    <oddFooter>&amp;L&amp;"Calibri,Navadno"&amp;12Številka projekta: 2017-155&amp;C&amp;"Calibri,Navadno"OBČINA TREBNJE, GOLIEV TRG 9, p. TREBNJE&amp;R&amp;"Calibri,Navadno"&amp;12&amp;P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Zeros="0" tabSelected="1" view="pageBreakPreview" zoomScale="85" zoomScaleSheetLayoutView="85" workbookViewId="0">
      <selection activeCell="M18" sqref="M18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" customWidth="1"/>
    <col min="5" max="5" width="8.140625" style="1" customWidth="1"/>
    <col min="6" max="6" width="12.85546875" style="60" customWidth="1"/>
    <col min="7" max="7" width="15.28515625" style="2" customWidth="1"/>
    <col min="8" max="16384" width="6.28515625" style="1"/>
  </cols>
  <sheetData>
    <row r="1" spans="1:256" s="3" customFormat="1" x14ac:dyDescent="0.2">
      <c r="A1" s="17"/>
      <c r="B1" s="18" t="s">
        <v>7</v>
      </c>
      <c r="C1" s="19" t="s">
        <v>8</v>
      </c>
      <c r="D1" s="42"/>
      <c r="E1" s="42"/>
      <c r="F1" s="61"/>
      <c r="G1" s="43"/>
    </row>
    <row r="2" spans="1:256" x14ac:dyDescent="0.2">
      <c r="A2" s="23"/>
      <c r="B2"/>
      <c r="C2" s="24" t="s">
        <v>43</v>
      </c>
      <c r="D2"/>
      <c r="E2"/>
      <c r="F2" s="50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5" t="s">
        <v>45</v>
      </c>
      <c r="D3" s="5"/>
      <c r="E3" s="5"/>
      <c r="F3" s="58"/>
      <c r="G3" s="5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ht="14.25" customHeight="1" x14ac:dyDescent="0.2">
      <c r="A4" s="66" t="s">
        <v>46</v>
      </c>
      <c r="B4" s="66"/>
      <c r="C4" s="26" t="s">
        <v>47</v>
      </c>
      <c r="D4" s="20" t="s">
        <v>48</v>
      </c>
      <c r="E4" s="20" t="s">
        <v>49</v>
      </c>
      <c r="F4" s="21" t="s">
        <v>88</v>
      </c>
      <c r="G4" s="22" t="s">
        <v>51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 s="44"/>
      <c r="C5" s="24"/>
      <c r="D5" s="27"/>
      <c r="E5" s="27"/>
      <c r="F5" s="62"/>
      <c r="G5" s="38" t="str">
        <f t="shared" ref="G5:G21" si="0">IF(E5&lt;&gt;"",F5*E5,"")</f>
        <v/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63.75" x14ac:dyDescent="0.2">
      <c r="A6" s="23"/>
      <c r="B6" s="44" t="s">
        <v>59</v>
      </c>
      <c r="C6" s="45" t="s">
        <v>89</v>
      </c>
      <c r="D6" s="30" t="s">
        <v>58</v>
      </c>
      <c r="E6" s="30">
        <f>8.5*2.8</f>
        <v>23.799999999999997</v>
      </c>
      <c r="F6" s="62"/>
      <c r="G6" s="38">
        <f>IF(E6&lt;&gt;"",F6*E6,"")</f>
        <v>0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3"/>
      <c r="B7" s="44"/>
      <c r="C7"/>
      <c r="D7" s="46"/>
      <c r="E7" s="46"/>
      <c r="F7" s="63"/>
      <c r="G7" s="38" t="str">
        <f t="shared" si="0"/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51" x14ac:dyDescent="0.2">
      <c r="A8" s="23"/>
      <c r="B8" s="44" t="s">
        <v>61</v>
      </c>
      <c r="C8" s="45" t="s">
        <v>90</v>
      </c>
      <c r="D8" s="30" t="s">
        <v>58</v>
      </c>
      <c r="E8" s="30">
        <f>2.7*2.8</f>
        <v>7.56</v>
      </c>
      <c r="F8" s="63"/>
      <c r="G8" s="38">
        <f>IF(E8&lt;&gt;"",F8*E8,"")</f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3"/>
      <c r="B9" s="44"/>
      <c r="C9"/>
      <c r="D9" s="46"/>
      <c r="E9" s="46"/>
      <c r="F9" s="63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25.5" x14ac:dyDescent="0.2">
      <c r="A10" s="23"/>
      <c r="B10" s="44" t="s">
        <v>66</v>
      </c>
      <c r="C10" t="s">
        <v>91</v>
      </c>
      <c r="D10" s="46"/>
      <c r="E10" s="46"/>
      <c r="F10" s="63"/>
      <c r="G10" s="38" t="str">
        <f t="shared" si="0"/>
        <v/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3"/>
      <c r="B11" s="44"/>
      <c r="C11" t="s">
        <v>92</v>
      </c>
      <c r="D11" s="46" t="s">
        <v>55</v>
      </c>
      <c r="E11" s="46">
        <v>4</v>
      </c>
      <c r="F11" s="63"/>
      <c r="G11" s="38">
        <f>IF(E11&lt;&gt;"",F11*E11,"")</f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x14ac:dyDescent="0.2">
      <c r="A12" s="23"/>
      <c r="B12" s="44"/>
      <c r="C12" t="s">
        <v>93</v>
      </c>
      <c r="D12" s="46" t="s">
        <v>55</v>
      </c>
      <c r="E12" s="46">
        <v>2</v>
      </c>
      <c r="F12" s="63"/>
      <c r="G12" s="38">
        <f>IF(E12&lt;&gt;"",F12*E12,"")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3"/>
      <c r="B13" s="44"/>
      <c r="C13"/>
      <c r="D13" s="46"/>
      <c r="E13" s="46"/>
      <c r="F13" s="63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38.25" x14ac:dyDescent="0.2">
      <c r="A14" s="23"/>
      <c r="B14" s="44" t="s">
        <v>68</v>
      </c>
      <c r="C14" s="29" t="s">
        <v>94</v>
      </c>
      <c r="D14" s="44"/>
      <c r="E14" s="46"/>
      <c r="F14" s="63"/>
      <c r="G14" s="38" t="str">
        <f t="shared" si="0"/>
        <v/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ht="15" x14ac:dyDescent="0.2">
      <c r="A15" s="23"/>
      <c r="B15" s="44"/>
      <c r="C15" s="29" t="s">
        <v>95</v>
      </c>
      <c r="D15" s="44" t="s">
        <v>58</v>
      </c>
      <c r="E15" s="44">
        <f>1*2.8</f>
        <v>2.8</v>
      </c>
      <c r="F15" s="63"/>
      <c r="G15" s="38">
        <f>IF(E15&lt;&gt;"",F15*E15,"")</f>
        <v>0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15" x14ac:dyDescent="0.2">
      <c r="A16" s="23"/>
      <c r="B16" s="44"/>
      <c r="C16" s="3" t="s">
        <v>96</v>
      </c>
      <c r="D16" s="44" t="s">
        <v>58</v>
      </c>
      <c r="E16" s="47">
        <f>0.5*2.8</f>
        <v>1.4</v>
      </c>
      <c r="F16" s="50"/>
      <c r="G16" s="38">
        <f>IF(E16&lt;&gt;"",F16*E16,"")</f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x14ac:dyDescent="0.2">
      <c r="A17" s="23"/>
      <c r="B17" s="44"/>
      <c r="C17"/>
      <c r="D17" s="44"/>
      <c r="E17" s="46"/>
      <c r="F17" s="63"/>
      <c r="G17" s="38" t="str">
        <f t="shared" si="0"/>
        <v/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ht="38.25" x14ac:dyDescent="0.2">
      <c r="A18" s="23"/>
      <c r="B18" s="44" t="s">
        <v>66</v>
      </c>
      <c r="C18" s="29" t="s">
        <v>97</v>
      </c>
      <c r="D18" s="46"/>
      <c r="E18" s="46"/>
      <c r="F18" s="63"/>
      <c r="G18" s="38" t="str">
        <f t="shared" si="0"/>
        <v/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s="3" customFormat="1" ht="15" x14ac:dyDescent="0.2">
      <c r="A19" s="27"/>
      <c r="B19"/>
      <c r="C19" s="29" t="s">
        <v>98</v>
      </c>
      <c r="D19" s="44" t="s">
        <v>58</v>
      </c>
      <c r="E19" s="44">
        <f>1.1</f>
        <v>1.1000000000000001</v>
      </c>
      <c r="F19" s="63"/>
      <c r="G19" s="38">
        <f>IF(E19&lt;&gt;"",F19*E19,"")</f>
        <v>0</v>
      </c>
    </row>
    <row r="20" spans="1:256" ht="15" x14ac:dyDescent="0.2">
      <c r="A20" s="27"/>
      <c r="B20"/>
      <c r="C20" s="3" t="s">
        <v>99</v>
      </c>
      <c r="D20" s="44" t="s">
        <v>58</v>
      </c>
      <c r="E20" s="44">
        <v>16.3</v>
      </c>
      <c r="F20" s="63"/>
      <c r="G20" s="38">
        <f>IF(E20&lt;&gt;"",F20*E20,"")</f>
        <v>0</v>
      </c>
    </row>
    <row r="21" spans="1:256" x14ac:dyDescent="0.2">
      <c r="A21" s="27"/>
      <c r="B21"/>
      <c r="C21"/>
      <c r="D21" s="44"/>
      <c r="E21" s="46"/>
      <c r="F21" s="63"/>
      <c r="G21" s="38" t="str">
        <f t="shared" si="0"/>
        <v/>
      </c>
    </row>
    <row r="22" spans="1:256" ht="25.5" x14ac:dyDescent="0.2">
      <c r="A22" s="27"/>
      <c r="B22" s="44" t="s">
        <v>68</v>
      </c>
      <c r="C22" s="3" t="s">
        <v>100</v>
      </c>
      <c r="D22" s="30" t="s">
        <v>101</v>
      </c>
      <c r="E22" s="30">
        <v>2</v>
      </c>
      <c r="F22" s="63"/>
      <c r="G22" s="38">
        <f>IF(E22&lt;&gt;"",F22*E22,"")</f>
        <v>0</v>
      </c>
    </row>
    <row r="23" spans="1:256" x14ac:dyDescent="0.2">
      <c r="A23" s="27"/>
      <c r="B23"/>
      <c r="C23"/>
      <c r="D23" s="44"/>
      <c r="E23"/>
      <c r="F23" s="63"/>
      <c r="G23" s="38"/>
    </row>
    <row r="24" spans="1:256" ht="25.5" x14ac:dyDescent="0.2">
      <c r="A24" s="27"/>
      <c r="B24" s="28" t="s">
        <v>70</v>
      </c>
      <c r="C24" s="29" t="s">
        <v>102</v>
      </c>
      <c r="D24" s="46"/>
      <c r="E24"/>
      <c r="F24" s="50"/>
      <c r="G24" s="31">
        <f>SUM(G5:G23)*0.04</f>
        <v>0</v>
      </c>
    </row>
    <row r="25" spans="1:256" ht="14.25" customHeight="1" x14ac:dyDescent="0.2">
      <c r="A25" s="25"/>
      <c r="B25" s="34"/>
      <c r="C25" s="68" t="s">
        <v>103</v>
      </c>
      <c r="D25" s="68"/>
      <c r="E25" s="68"/>
      <c r="F25" s="68"/>
      <c r="G25" s="43">
        <f>SUM(G6:G24)</f>
        <v>0</v>
      </c>
    </row>
  </sheetData>
  <sheetProtection selectLockedCells="1" selectUnlockedCells="1"/>
  <mergeCells count="2">
    <mergeCell ref="A4:B4"/>
    <mergeCell ref="C25:F25"/>
  </mergeCells>
  <pageMargins left="0.39370078740157483" right="0.39370078740157483" top="0.98425196850393704" bottom="0.59055118110236227" header="0.51181102362204722" footer="0.39370078740157483"/>
  <pageSetup paperSize="9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9"/>
  <sheetViews>
    <sheetView showZeros="0" view="pageBreakPreview" topLeftCell="C1" zoomScale="85" zoomScaleSheetLayoutView="85" workbookViewId="0">
      <selection activeCell="C1" sqref="C1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5" customWidth="1"/>
    <col min="4" max="4" width="6.140625" style="14" customWidth="1"/>
    <col min="5" max="5" width="8.140625" style="1" customWidth="1"/>
    <col min="6" max="6" width="12.85546875" style="60" customWidth="1"/>
    <col min="7" max="7" width="15.28515625" style="2" customWidth="1"/>
    <col min="8" max="16384" width="6.28515625" style="1"/>
  </cols>
  <sheetData>
    <row r="1" spans="1:256" s="3" customFormat="1" x14ac:dyDescent="0.2">
      <c r="A1" s="17"/>
      <c r="B1" s="18" t="s">
        <v>9</v>
      </c>
      <c r="C1" s="19" t="s">
        <v>104</v>
      </c>
      <c r="D1" s="48"/>
      <c r="E1" s="42"/>
      <c r="F1" s="61"/>
      <c r="G1" s="43"/>
    </row>
    <row r="2" spans="1:256" x14ac:dyDescent="0.2">
      <c r="A2" s="23"/>
      <c r="B2" s="44"/>
      <c r="C2"/>
      <c r="D2" s="44"/>
      <c r="E2"/>
      <c r="F2" s="50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 s="50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8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 s="44"/>
      <c r="C5"/>
      <c r="D5" s="44"/>
      <c r="E5"/>
      <c r="F5" s="50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ht="14.25" customHeight="1" x14ac:dyDescent="0.2">
      <c r="A6" s="66" t="s">
        <v>46</v>
      </c>
      <c r="B6" s="66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x14ac:dyDescent="0.2">
      <c r="A7" s="23"/>
      <c r="B7" s="44"/>
      <c r="C7" s="24"/>
      <c r="D7"/>
      <c r="E7" s="27"/>
      <c r="F7" s="62"/>
      <c r="G7" s="38" t="str">
        <f t="shared" ref="G7:G17" si="0">IF(E7&lt;&gt;"",F7*E7,"")</f>
        <v/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</row>
    <row r="8" spans="1:256" ht="51" x14ac:dyDescent="0.2">
      <c r="A8" s="27"/>
      <c r="B8" s="44" t="s">
        <v>59</v>
      </c>
      <c r="C8" s="4" t="s">
        <v>123</v>
      </c>
      <c r="D8" s="30" t="s">
        <v>58</v>
      </c>
      <c r="E8" s="49">
        <v>17.399999999999999</v>
      </c>
      <c r="F8" s="63"/>
      <c r="G8" s="38">
        <f>IF(E8&lt;&gt;"",F8*E8,"")</f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3"/>
      <c r="B9" s="28"/>
      <c r="C9"/>
      <c r="D9" s="30"/>
      <c r="E9" s="50"/>
      <c r="F9" s="63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38.25" x14ac:dyDescent="0.2">
      <c r="A10" s="23"/>
      <c r="B10" s="44" t="s">
        <v>61</v>
      </c>
      <c r="C10" s="3" t="s">
        <v>105</v>
      </c>
      <c r="D10" s="50"/>
      <c r="E10" s="50"/>
      <c r="F10" s="63"/>
      <c r="G10" s="38" t="str">
        <f t="shared" si="0"/>
        <v/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ht="25.5" x14ac:dyDescent="0.2">
      <c r="A11" s="23"/>
      <c r="B11" s="44"/>
      <c r="C11" s="3" t="s">
        <v>124</v>
      </c>
      <c r="D11" s="30" t="s">
        <v>58</v>
      </c>
      <c r="E11" s="49">
        <f>11.7*2.2</f>
        <v>25.740000000000002</v>
      </c>
      <c r="F11" s="63"/>
      <c r="G11" s="38">
        <f>IF(E11&lt;&gt;"",F11*E11,"")</f>
        <v>0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15" x14ac:dyDescent="0.2">
      <c r="A12" s="23"/>
      <c r="B12" s="44"/>
      <c r="C12" s="51" t="s">
        <v>125</v>
      </c>
      <c r="D12" s="30" t="s">
        <v>58</v>
      </c>
      <c r="E12" s="49">
        <f>14.5*2.2</f>
        <v>31.900000000000002</v>
      </c>
      <c r="F12" s="63"/>
      <c r="G12" s="38">
        <f>IF(E12&lt;&gt;"",F12*E12,"")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3"/>
      <c r="B13" s="44"/>
      <c r="C13" s="51"/>
      <c r="D13" s="30"/>
      <c r="E13" s="49"/>
      <c r="F13" s="63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25.5" x14ac:dyDescent="0.2">
      <c r="A14" s="23"/>
      <c r="B14" s="44" t="s">
        <v>68</v>
      </c>
      <c r="C14" s="6" t="s">
        <v>106</v>
      </c>
      <c r="D14" s="30" t="s">
        <v>58</v>
      </c>
      <c r="E14" s="52">
        <f>28.6*0.6+8.8*2.8</f>
        <v>41.8</v>
      </c>
      <c r="F14" s="63"/>
      <c r="G14" s="38">
        <f>IF(E14&lt;&gt;"",F14*E14,"")</f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3"/>
      <c r="B15" s="44"/>
      <c r="C15" s="4"/>
      <c r="D15" s="50"/>
      <c r="E15" s="50"/>
      <c r="F15" s="63"/>
      <c r="G15" s="38" t="str">
        <f t="shared" si="0"/>
        <v/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25.5" x14ac:dyDescent="0.2">
      <c r="A16" s="23"/>
      <c r="B16" s="44" t="s">
        <v>70</v>
      </c>
      <c r="C16" s="6" t="s">
        <v>107</v>
      </c>
      <c r="D16" s="30" t="s">
        <v>58</v>
      </c>
      <c r="E16" s="49">
        <v>17.399999999999999</v>
      </c>
      <c r="F16" s="63"/>
      <c r="G16" s="38">
        <f>IF(E16&lt;&gt;"",F16*E16,"")</f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7" s="3" customFormat="1" x14ac:dyDescent="0.2">
      <c r="A17" s="27"/>
      <c r="B17"/>
      <c r="C17" s="4"/>
      <c r="D17" s="49"/>
      <c r="E17" s="49"/>
      <c r="F17" s="63"/>
      <c r="G17" s="38" t="str">
        <f t="shared" si="0"/>
        <v/>
      </c>
    </row>
    <row r="18" spans="1:7" ht="38.25" x14ac:dyDescent="0.2">
      <c r="A18" s="27"/>
      <c r="B18" s="28" t="s">
        <v>56</v>
      </c>
      <c r="C18" s="29" t="s">
        <v>108</v>
      </c>
      <c r="D18" s="50"/>
      <c r="E18" s="50"/>
      <c r="F18" s="50"/>
      <c r="G18" s="31">
        <f>SUM(G7:G17)*0.04</f>
        <v>0</v>
      </c>
    </row>
    <row r="19" spans="1:7" ht="14.25" customHeight="1" x14ac:dyDescent="0.2">
      <c r="A19" s="25"/>
      <c r="B19" s="34"/>
      <c r="C19" s="68" t="s">
        <v>109</v>
      </c>
      <c r="D19" s="68"/>
      <c r="E19" s="68"/>
      <c r="F19" s="68"/>
      <c r="G19" s="43">
        <f>SUM(G8:G18)</f>
        <v>0</v>
      </c>
    </row>
  </sheetData>
  <sheetProtection selectLockedCells="1" selectUnlockedCells="1"/>
  <mergeCells count="2">
    <mergeCell ref="A6:B6"/>
    <mergeCell ref="C19:F19"/>
  </mergeCells>
  <pageMargins left="0.39374999999999999" right="0.39374999999999999" top="0.98402777777777772" bottom="0.63124999999999998" header="0.51180555555555551" footer="0.39374999999999999"/>
  <pageSetup paperSize="9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"/>
  <sheetViews>
    <sheetView showZeros="0" view="pageBreakPreview" zoomScale="85" zoomScaleNormal="110" zoomScaleSheetLayoutView="85" workbookViewId="0">
      <selection activeCell="C2" sqref="C2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" customWidth="1"/>
    <col min="4" max="4" width="6.140625" style="14" customWidth="1"/>
    <col min="5" max="5" width="8.140625" style="14" customWidth="1"/>
    <col min="6" max="6" width="12.85546875" style="59" customWidth="1"/>
    <col min="7" max="7" width="15.28515625" style="16" customWidth="1"/>
    <col min="8" max="16384" width="6.28515625" style="1"/>
  </cols>
  <sheetData>
    <row r="1" spans="1:256" s="3" customFormat="1" x14ac:dyDescent="0.2">
      <c r="A1" s="17"/>
      <c r="B1" s="18" t="s">
        <v>11</v>
      </c>
      <c r="C1" s="42" t="s">
        <v>110</v>
      </c>
      <c r="D1" s="53"/>
      <c r="E1" s="53"/>
      <c r="F1" s="54"/>
      <c r="G1" s="35"/>
    </row>
    <row r="2" spans="1:256" x14ac:dyDescent="0.2">
      <c r="A2" s="36"/>
      <c r="B2" s="37"/>
      <c r="C2"/>
      <c r="D2" s="55"/>
      <c r="E2" s="55"/>
      <c r="F2" s="56"/>
      <c r="G2" s="57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 s="50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8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36"/>
      <c r="B5" s="37"/>
      <c r="C5"/>
      <c r="D5" s="55"/>
      <c r="E5" s="55"/>
      <c r="F5" s="56"/>
      <c r="G5" s="5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4.25" customHeight="1" x14ac:dyDescent="0.2">
      <c r="A6" s="66" t="s">
        <v>46</v>
      </c>
      <c r="B6" s="66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</row>
    <row r="7" spans="1:256" s="3" customFormat="1" x14ac:dyDescent="0.2">
      <c r="A7" s="27"/>
      <c r="B7" s="28"/>
      <c r="C7" s="24"/>
      <c r="D7" s="30"/>
      <c r="E7" s="30"/>
      <c r="F7" s="38"/>
      <c r="G7" s="38" t="str">
        <f t="shared" ref="G7:G15" si="0">IF(E7&lt;&gt;"",F7*E7,"")</f>
        <v/>
      </c>
    </row>
    <row r="8" spans="1:256" ht="89.25" x14ac:dyDescent="0.2">
      <c r="A8" s="27"/>
      <c r="B8" s="28" t="s">
        <v>59</v>
      </c>
      <c r="C8" s="24" t="s">
        <v>111</v>
      </c>
      <c r="D8" s="30" t="s">
        <v>55</v>
      </c>
      <c r="E8" s="30">
        <v>1</v>
      </c>
      <c r="F8" s="50"/>
      <c r="G8" s="38">
        <f>IF(E8&lt;&gt;"",F8*E8,"")</f>
        <v>0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</row>
    <row r="9" spans="1:256" x14ac:dyDescent="0.2">
      <c r="A9" s="27"/>
      <c r="B9"/>
      <c r="C9"/>
      <c r="D9"/>
      <c r="E9"/>
      <c r="F9" s="50"/>
      <c r="G9" s="38" t="str">
        <f t="shared" si="0"/>
        <v/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</row>
    <row r="10" spans="1:256" ht="76.5" x14ac:dyDescent="0.2">
      <c r="A10" s="27"/>
      <c r="B10" s="28" t="s">
        <v>61</v>
      </c>
      <c r="C10" s="24" t="s">
        <v>112</v>
      </c>
      <c r="D10" s="30" t="s">
        <v>55</v>
      </c>
      <c r="E10" s="30">
        <v>1</v>
      </c>
      <c r="F10" s="50"/>
      <c r="G10" s="38">
        <f>IF(E10&lt;&gt;"",F10*E10,"")</f>
        <v>0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x14ac:dyDescent="0.2">
      <c r="A11" s="27"/>
      <c r="B11"/>
      <c r="C11"/>
      <c r="D11"/>
      <c r="E11" s="30"/>
      <c r="F11" s="50"/>
      <c r="G11" s="38" t="str">
        <f t="shared" si="0"/>
        <v/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ht="89.25" x14ac:dyDescent="0.2">
      <c r="A12" s="27"/>
      <c r="B12" s="3" t="s">
        <v>66</v>
      </c>
      <c r="C12" s="6" t="s">
        <v>113</v>
      </c>
      <c r="D12" s="30" t="s">
        <v>55</v>
      </c>
      <c r="E12" s="30">
        <v>1</v>
      </c>
      <c r="F12" s="50"/>
      <c r="G12" s="38">
        <f>IF(E12&lt;&gt;"",F12*E12,"")</f>
        <v>0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x14ac:dyDescent="0.2">
      <c r="A13" s="27"/>
      <c r="B13"/>
      <c r="C13"/>
      <c r="D13"/>
      <c r="E13" s="30"/>
      <c r="F13" s="50"/>
      <c r="G13" s="38" t="str">
        <f t="shared" si="0"/>
        <v/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ht="38.25" x14ac:dyDescent="0.2">
      <c r="A14" s="27"/>
      <c r="B14" s="3" t="s">
        <v>68</v>
      </c>
      <c r="C14" s="6" t="s">
        <v>114</v>
      </c>
      <c r="D14" s="30" t="s">
        <v>55</v>
      </c>
      <c r="E14" s="30">
        <v>2</v>
      </c>
      <c r="F14" s="50"/>
      <c r="G14" s="38">
        <f>IF(E14&lt;&gt;"",F14*E14,"")</f>
        <v>0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x14ac:dyDescent="0.2">
      <c r="A15" s="27"/>
      <c r="B15"/>
      <c r="C15"/>
      <c r="D15"/>
      <c r="E15" s="30"/>
      <c r="F15" s="50"/>
      <c r="G15" s="38" t="str">
        <f t="shared" si="0"/>
        <v/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ht="25.5" x14ac:dyDescent="0.2">
      <c r="A16" s="27"/>
      <c r="B16" s="28" t="s">
        <v>70</v>
      </c>
      <c r="C16" s="29" t="s">
        <v>115</v>
      </c>
      <c r="D16"/>
      <c r="E16"/>
      <c r="F16" s="50"/>
      <c r="G16" s="31">
        <f>SUM(G7:G15)*0.04</f>
        <v>0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7" ht="14.25" customHeight="1" x14ac:dyDescent="0.2">
      <c r="A17" s="25"/>
      <c r="B17" s="34"/>
      <c r="C17" s="68" t="s">
        <v>116</v>
      </c>
      <c r="D17" s="68"/>
      <c r="E17" s="68"/>
      <c r="F17" s="68"/>
      <c r="G17" s="35">
        <f>SUM(G8:G16)</f>
        <v>0</v>
      </c>
    </row>
  </sheetData>
  <sheetProtection selectLockedCells="1" selectUnlockedCells="1"/>
  <mergeCells count="2">
    <mergeCell ref="A6:B6"/>
    <mergeCell ref="C17:F17"/>
  </mergeCells>
  <pageMargins left="0.39374999999999999" right="0.39374999999999999" top="0.98402777777777772" bottom="0.86736111111111103" header="0.51180555555555551" footer="0.39374999999999999"/>
  <pageSetup paperSize="9" scale="98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Zeros="0" view="pageBreakPreview" zoomScale="85" zoomScaleNormal="110" zoomScaleSheetLayoutView="85" workbookViewId="0">
      <selection activeCell="C2" sqref="C2"/>
    </sheetView>
  </sheetViews>
  <sheetFormatPr defaultColWidth="6.28515625" defaultRowHeight="12.75" x14ac:dyDescent="0.2"/>
  <cols>
    <col min="1" max="1" width="17.42578125" style="13" customWidth="1"/>
    <col min="2" max="2" width="3.5703125" style="14" customWidth="1"/>
    <col min="3" max="3" width="70.28515625" style="1" customWidth="1"/>
    <col min="4" max="4" width="6.140625" style="14" customWidth="1"/>
    <col min="5" max="5" width="8.140625" style="14" customWidth="1"/>
    <col min="6" max="6" width="12.85546875" style="14" customWidth="1"/>
    <col min="7" max="7" width="15.28515625" style="16" customWidth="1"/>
    <col min="8" max="16384" width="6.28515625" style="1"/>
  </cols>
  <sheetData>
    <row r="1" spans="1:256" s="3" customFormat="1" x14ac:dyDescent="0.2">
      <c r="A1" s="17"/>
      <c r="B1" s="18" t="s">
        <v>117</v>
      </c>
      <c r="C1" s="42" t="s">
        <v>118</v>
      </c>
      <c r="D1" s="53"/>
      <c r="E1" s="53"/>
      <c r="F1" s="54"/>
      <c r="G1" s="35"/>
    </row>
    <row r="2" spans="1:256" x14ac:dyDescent="0.2">
      <c r="A2" s="23"/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x14ac:dyDescent="0.2">
      <c r="A3" s="23"/>
      <c r="B3"/>
      <c r="C3" s="24" t="s">
        <v>43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x14ac:dyDescent="0.2">
      <c r="A4" s="23"/>
      <c r="B4"/>
      <c r="C4" s="5" t="s">
        <v>45</v>
      </c>
      <c r="D4" s="5"/>
      <c r="E4" s="5"/>
      <c r="F4" s="5"/>
      <c r="G4" s="5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x14ac:dyDescent="0.2">
      <c r="A5" s="23"/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7" customFormat="1" ht="14.25" customHeight="1" x14ac:dyDescent="0.2">
      <c r="A6" s="66" t="s">
        <v>46</v>
      </c>
      <c r="B6" s="66"/>
      <c r="C6" s="26" t="s">
        <v>47</v>
      </c>
      <c r="D6" s="20" t="s">
        <v>48</v>
      </c>
      <c r="E6" s="20" t="s">
        <v>49</v>
      </c>
      <c r="F6" s="21" t="s">
        <v>88</v>
      </c>
      <c r="G6" s="22" t="s">
        <v>51</v>
      </c>
    </row>
    <row r="7" spans="1:256" x14ac:dyDescent="0.2">
      <c r="A7" s="27"/>
      <c r="B7"/>
      <c r="C7" s="3"/>
      <c r="D7"/>
      <c r="E7"/>
      <c r="F7" s="31"/>
      <c r="G7" s="38" t="str">
        <f t="shared" ref="G7:G9" si="0">IF(E7&lt;&gt;"",F7*E7,"")</f>
        <v/>
      </c>
    </row>
    <row r="8" spans="1:256" x14ac:dyDescent="0.2">
      <c r="A8" s="27"/>
      <c r="B8" s="28" t="s">
        <v>59</v>
      </c>
      <c r="C8" s="6" t="s">
        <v>119</v>
      </c>
      <c r="D8" s="30" t="s">
        <v>77</v>
      </c>
      <c r="E8" s="30">
        <v>20</v>
      </c>
      <c r="F8" s="31"/>
      <c r="G8" s="38">
        <f>IF(E8&lt;&gt;"",F8*E8,"")</f>
        <v>0</v>
      </c>
    </row>
    <row r="9" spans="1:256" x14ac:dyDescent="0.2">
      <c r="A9" s="27"/>
      <c r="B9"/>
      <c r="C9" s="3"/>
      <c r="D9" s="30"/>
      <c r="E9" s="30"/>
      <c r="F9" s="31"/>
      <c r="G9" s="38" t="str">
        <f t="shared" si="0"/>
        <v/>
      </c>
    </row>
    <row r="10" spans="1:256" ht="25.5" x14ac:dyDescent="0.2">
      <c r="A10" s="27"/>
      <c r="B10" s="28" t="s">
        <v>61</v>
      </c>
      <c r="C10" s="29" t="s">
        <v>120</v>
      </c>
      <c r="D10" s="30"/>
      <c r="E10" s="30"/>
      <c r="F10" s="31"/>
      <c r="G10" s="38">
        <f>SUM(G7:G9)*0.05</f>
        <v>0</v>
      </c>
    </row>
    <row r="11" spans="1:256" ht="14.25" customHeight="1" x14ac:dyDescent="0.2">
      <c r="A11" s="25"/>
      <c r="B11" s="34"/>
      <c r="C11" s="68" t="s">
        <v>121</v>
      </c>
      <c r="D11" s="68"/>
      <c r="E11" s="68"/>
      <c r="F11" s="68"/>
      <c r="G11" s="35">
        <f>SUM(G7:G10)</f>
        <v>0</v>
      </c>
    </row>
  </sheetData>
  <sheetProtection selectLockedCells="1" selectUnlockedCells="1"/>
  <mergeCells count="2">
    <mergeCell ref="A6:B6"/>
    <mergeCell ref="C11:F11"/>
  </mergeCells>
  <pageMargins left="0.39374999999999999" right="0.39374999999999999" top="0.98402777777777772" bottom="0.86736111111111103" header="0.51180555555555551" footer="0.39374999999999999"/>
  <pageSetup paperSize="9" firstPageNumber="0" orientation="landscape" r:id="rId1"/>
  <headerFooter alignWithMargins="0">
    <oddFooter>&amp;L&amp;"Calibri,Navadno"številka projekta: 2017-155&amp;C&amp;"Calibri,Navadno"OBČINA TREBNJE, GOLIEV TRG 9, p. TREBNJE&amp;R&amp;"Calibri,Navadno"stran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734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33</vt:i4>
      </vt:variant>
    </vt:vector>
  </HeadingPairs>
  <TitlesOfParts>
    <vt:vector size="41" baseType="lpstr">
      <vt:lpstr>Rekapitulacija</vt:lpstr>
      <vt:lpstr>Opombe</vt:lpstr>
      <vt:lpstr>I_Pripravljalna</vt:lpstr>
      <vt:lpstr>II_Zidarska</vt:lpstr>
      <vt:lpstr>III_Montažne stene in stropovi</vt:lpstr>
      <vt:lpstr>IV_Keramičarska slikopleskarsk</vt:lpstr>
      <vt:lpstr>V_Mizarska</vt:lpstr>
      <vt:lpstr>VI_razno</vt:lpstr>
      <vt:lpstr>I_Pripravljalna!__xlnm.Print_Titles</vt:lpstr>
      <vt:lpstr>I_Pripravljalna!__xlnm.Print_Titles_0</vt:lpstr>
      <vt:lpstr>I_Pripravljalna!__xlnm.Print_Titles_0_0</vt:lpstr>
      <vt:lpstr>I_Pripravljalna!__xlnm.Print_Titles_0_0_0</vt:lpstr>
      <vt:lpstr>I_Pripravljalna!__xlnm.Print_Titles_0_0_0_0</vt:lpstr>
      <vt:lpstr>I_Pripravljalna!__xlnm.Print_Titles_0_0_0_0_0</vt:lpstr>
      <vt:lpstr>I_Pripravljalna!__xlnm.Print_Titles_0_0_0_0_0_0</vt:lpstr>
      <vt:lpstr>I_Pripravljalna!__xlnm.Print_Titles_0_0_0_0_0_0_0</vt:lpstr>
      <vt:lpstr>I_Pripravljalna!__xlnm.Print_Titles_0_0_0_0_0_0_0_0</vt:lpstr>
      <vt:lpstr>I_Pripravljalna!__xlnm.Print_Titles_0_0_0_0_0_0_0_0_0</vt:lpstr>
      <vt:lpstr>I_Pripravljalna!__xlnm.Print_Titles_0_0_0_0_0_0_0_0_0_0</vt:lpstr>
      <vt:lpstr>Excel_BuiltIn_Print_Area_1</vt:lpstr>
      <vt:lpstr>Excel_BuiltIn_Print_Area_1_1</vt:lpstr>
      <vt:lpstr>Excel_BuiltIn_Print_Area_16</vt:lpstr>
      <vt:lpstr>Excel_BuiltIn_Print_Area_17</vt:lpstr>
      <vt:lpstr>Excel_BuiltIn_Print_Area_2</vt:lpstr>
      <vt:lpstr>Excel_BuiltIn_Print_Area_2_1</vt:lpstr>
      <vt:lpstr>Excel_BuiltIn_Print_Area_3</vt:lpstr>
      <vt:lpstr>Excel_BuiltIn_Print_Area_3_1</vt:lpstr>
      <vt:lpstr>keramika</vt:lpstr>
      <vt:lpstr>Mizarska</vt:lpstr>
      <vt:lpstr>Montazne</vt:lpstr>
      <vt:lpstr>I_Pripravljalna!Print_Titles_0</vt:lpstr>
      <vt:lpstr>I_Pripravljalna!Print_Titles_0_0</vt:lpstr>
      <vt:lpstr>I_Pripravljalna!Print_Titles_0_0_0</vt:lpstr>
      <vt:lpstr>I_Pripravljalna!Print_Titles_0_0_0_0</vt:lpstr>
      <vt:lpstr>I_Pripravljalna!Print_Titles_0_0_0_0_0</vt:lpstr>
      <vt:lpstr>Pripravljalna</vt:lpstr>
      <vt:lpstr>Razno</vt:lpstr>
      <vt:lpstr>Slikopleskarska</vt:lpstr>
      <vt:lpstr>SumGradbena</vt:lpstr>
      <vt:lpstr>SumObrtniska</vt:lpstr>
      <vt:lpstr>I_Pripravljalna!Tiskanje_naslovov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Vlado Vidakovic</dc:creator>
  <cp:lastModifiedBy>Habinc Irena</cp:lastModifiedBy>
  <cp:revision>80</cp:revision>
  <cp:lastPrinted>2018-03-16T10:18:45Z</cp:lastPrinted>
  <dcterms:created xsi:type="dcterms:W3CDTF">2016-10-23T10:04:40Z</dcterms:created>
  <dcterms:modified xsi:type="dcterms:W3CDTF">2018-03-16T10:19:21Z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